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675" yWindow="240" windowWidth="18360" windowHeight="20880"/>
  </bookViews>
  <sheets>
    <sheet name="記入例" sheetId="17" r:id="rId1"/>
    <sheet name="勤務表" sheetId="24" r:id="rId2"/>
    <sheet name="Data" sheetId="22" r:id="rId3"/>
  </sheets>
  <definedNames>
    <definedName name="_xlnm.Print_Area" localSheetId="0">記入例!$A$1:$J$48</definedName>
    <definedName name="_xlnm.Print_Area" localSheetId="1">勤務表!$A$1:$J$48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" i="24" l="1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F6" i="24" l="1"/>
  <c r="I6" i="24"/>
  <c r="J6" i="24"/>
  <c r="F7" i="24"/>
  <c r="I7" i="24"/>
  <c r="J7" i="24"/>
  <c r="F8" i="24"/>
  <c r="I8" i="24"/>
  <c r="J8" i="24"/>
  <c r="F9" i="24"/>
  <c r="I9" i="24"/>
  <c r="F43" i="24"/>
  <c r="F44" i="24"/>
  <c r="J9" i="24"/>
  <c r="F10" i="24"/>
  <c r="I10" i="24"/>
  <c r="J10" i="24"/>
  <c r="F11" i="24"/>
  <c r="I11" i="24"/>
  <c r="J11" i="24"/>
  <c r="F12" i="24"/>
  <c r="I12" i="24"/>
  <c r="J12" i="24"/>
  <c r="F13" i="24"/>
  <c r="I13" i="24"/>
  <c r="J13" i="24"/>
  <c r="F14" i="24"/>
  <c r="I14" i="24"/>
  <c r="J14" i="24"/>
  <c r="F15" i="24"/>
  <c r="I15" i="24"/>
  <c r="J15" i="24"/>
  <c r="F16" i="24"/>
  <c r="I16" i="24"/>
  <c r="J16" i="24"/>
  <c r="F17" i="24"/>
  <c r="I17" i="24"/>
  <c r="J17" i="24"/>
  <c r="F18" i="24"/>
  <c r="I18" i="24"/>
  <c r="J18" i="24"/>
  <c r="F19" i="24"/>
  <c r="I19" i="24"/>
  <c r="J19" i="24"/>
  <c r="F20" i="24"/>
  <c r="I20" i="24"/>
  <c r="J20" i="24"/>
  <c r="F21" i="24"/>
  <c r="I21" i="24"/>
  <c r="J21" i="24"/>
  <c r="F22" i="24"/>
  <c r="I22" i="24"/>
  <c r="J22" i="24"/>
  <c r="F23" i="24"/>
  <c r="I23" i="24"/>
  <c r="J23" i="24"/>
  <c r="F24" i="24"/>
  <c r="I24" i="24"/>
  <c r="J24" i="24"/>
  <c r="F25" i="24"/>
  <c r="I25" i="24"/>
  <c r="J25" i="24"/>
  <c r="F26" i="24"/>
  <c r="I26" i="24"/>
  <c r="J26" i="24"/>
  <c r="F27" i="24"/>
  <c r="I27" i="24"/>
  <c r="J27" i="24"/>
  <c r="F28" i="24"/>
  <c r="I28" i="24"/>
  <c r="J28" i="24"/>
  <c r="F29" i="24"/>
  <c r="I29" i="24"/>
  <c r="J29" i="24"/>
  <c r="F30" i="24"/>
  <c r="I30" i="24"/>
  <c r="J30" i="24"/>
  <c r="F31" i="24"/>
  <c r="I31" i="24"/>
  <c r="J31" i="24"/>
  <c r="F32" i="24"/>
  <c r="I32" i="24"/>
  <c r="J32" i="24"/>
  <c r="F33" i="24"/>
  <c r="I33" i="24"/>
  <c r="J33" i="24"/>
  <c r="F34" i="24"/>
  <c r="I34" i="24"/>
  <c r="J34" i="24"/>
  <c r="F35" i="24"/>
  <c r="I35" i="24"/>
  <c r="J35" i="24"/>
  <c r="F36" i="24"/>
  <c r="I36" i="24"/>
  <c r="J36" i="24"/>
  <c r="F47" i="24"/>
  <c r="E47" i="24"/>
  <c r="I37" i="24"/>
  <c r="I38" i="24"/>
  <c r="J37" i="24"/>
  <c r="J38" i="24"/>
  <c r="I39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19" i="22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L6" i="24"/>
  <c r="E47" i="17"/>
  <c r="F47" i="17"/>
  <c r="J38" i="17"/>
  <c r="I39" i="17" s="1"/>
  <c r="J6" i="17"/>
  <c r="J7" i="17"/>
  <c r="J8" i="17"/>
  <c r="F43" i="17"/>
  <c r="F44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A2" i="22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20" i="22"/>
  <c r="A21" i="22"/>
  <c r="A22" i="22"/>
  <c r="A23" i="22"/>
  <c r="A24" i="22"/>
  <c r="A25" i="22"/>
  <c r="A26" i="22"/>
  <c r="A27" i="22"/>
  <c r="A28" i="22"/>
  <c r="A29" i="22"/>
  <c r="A30" i="22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F6" i="17"/>
  <c r="I6" i="17"/>
  <c r="F7" i="17"/>
  <c r="I7" i="17"/>
  <c r="F8" i="17"/>
  <c r="I8" i="17"/>
  <c r="F9" i="17"/>
  <c r="I9" i="17"/>
  <c r="F10" i="17"/>
  <c r="I10" i="17"/>
  <c r="F11" i="17"/>
  <c r="I11" i="17"/>
  <c r="F12" i="17"/>
  <c r="I12" i="17"/>
  <c r="F13" i="17"/>
  <c r="I13" i="17"/>
  <c r="F14" i="17"/>
  <c r="I14" i="17"/>
  <c r="F15" i="17"/>
  <c r="I15" i="17"/>
  <c r="F16" i="17"/>
  <c r="I16" i="17"/>
  <c r="F17" i="17"/>
  <c r="I17" i="17"/>
  <c r="F18" i="17"/>
  <c r="I18" i="17"/>
  <c r="F19" i="17"/>
  <c r="I19" i="17"/>
  <c r="F20" i="17"/>
  <c r="I20" i="17"/>
  <c r="F21" i="17"/>
  <c r="I21" i="17"/>
  <c r="F22" i="17"/>
  <c r="I22" i="17"/>
  <c r="F23" i="17"/>
  <c r="I23" i="17"/>
  <c r="F24" i="17"/>
  <c r="I24" i="17"/>
  <c r="F25" i="17"/>
  <c r="I25" i="17"/>
  <c r="F26" i="17"/>
  <c r="I26" i="17"/>
  <c r="F27" i="17"/>
  <c r="I27" i="17"/>
  <c r="F28" i="17"/>
  <c r="I28" i="17"/>
  <c r="F29" i="17"/>
  <c r="I29" i="17"/>
  <c r="F30" i="17"/>
  <c r="I30" i="17"/>
  <c r="F31" i="17"/>
  <c r="I31" i="17"/>
  <c r="F32" i="17"/>
  <c r="I32" i="17"/>
  <c r="F33" i="17"/>
  <c r="I33" i="17"/>
  <c r="F34" i="17"/>
  <c r="I34" i="17"/>
  <c r="F35" i="17"/>
  <c r="I35" i="17"/>
  <c r="F36" i="17"/>
  <c r="I36" i="17"/>
  <c r="I37" i="17"/>
  <c r="I38" i="17"/>
  <c r="A36" i="17"/>
</calcChain>
</file>

<file path=xl/sharedStrings.xml><?xml version="1.0" encoding="utf-8"?>
<sst xmlns="http://schemas.openxmlformats.org/spreadsheetml/2006/main" count="108" uniqueCount="79">
  <si>
    <t>勤務年月</t>
    <rPh sb="0" eb="2">
      <t>キンム</t>
    </rPh>
    <rPh sb="2" eb="4">
      <t>ネンゲツ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</si>
  <si>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</si>
  <si>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</si>
  <si>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</si>
  <si>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</si>
  <si>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休憩時間</t>
    <rPh sb="0" eb="2">
      <t>キュウケイ</t>
    </rPh>
    <rPh sb="2" eb="4">
      <t>ジカン</t>
    </rPh>
    <phoneticPr fontId="2"/>
  </si>
  <si>
    <t>勤務時間</t>
    <rPh sb="0" eb="2">
      <t>キンム</t>
    </rPh>
    <rPh sb="2" eb="4">
      <t>ジカン</t>
    </rPh>
    <phoneticPr fontId="2"/>
  </si>
  <si>
    <t>備考</t>
    <rPh sb="0" eb="2">
      <t>ビコウ</t>
    </rPh>
    <phoneticPr fontId="2"/>
  </si>
  <si>
    <t>賃金</t>
    <rPh sb="0" eb="2">
      <t>チンギン</t>
    </rPh>
    <phoneticPr fontId="2"/>
  </si>
  <si>
    <t>時給</t>
    <rPh sb="0" eb="2">
      <t>ジキュウ</t>
    </rPh>
    <phoneticPr fontId="2"/>
  </si>
  <si>
    <t>パソ通合同会社勤務表</t>
    <rPh sb="2" eb="3">
      <t>ツウ</t>
    </rPh>
    <rPh sb="3" eb="5">
      <t>ゴウドウ</t>
    </rPh>
    <rPh sb="5" eb="7">
      <t>ガイシャ</t>
    </rPh>
    <phoneticPr fontId="2"/>
  </si>
  <si>
    <t>氏名</t>
    <rPh sb="0" eb="2">
      <t>シメイ</t>
    </rPh>
    <phoneticPr fontId="2"/>
  </si>
  <si>
    <t>源泉徴収</t>
    <rPh sb="0" eb="2">
      <t>ゲンセン</t>
    </rPh>
    <rPh sb="2" eb="4">
      <t>チョウシュウ</t>
    </rPh>
    <phoneticPr fontId="2"/>
  </si>
  <si>
    <t>合計　　　</t>
    <rPh sb="0" eb="2">
      <t>ゴウケイ</t>
    </rPh>
    <phoneticPr fontId="2"/>
  </si>
  <si>
    <t xml:space="preserve">支給額　 </t>
    <rPh sb="0" eb="3">
      <t>シキュウガク</t>
    </rPh>
    <phoneticPr fontId="2"/>
  </si>
  <si>
    <t>パソ通太郎</t>
    <rPh sb="2" eb="3">
      <t>ツウ</t>
    </rPh>
    <rPh sb="3" eb="5">
      <t>タロウ</t>
    </rPh>
    <phoneticPr fontId="2"/>
  </si>
  <si>
    <t>日付</t>
    <rPh sb="0" eb="2">
      <t>ヒヅケ</t>
    </rPh>
    <phoneticPr fontId="2"/>
  </si>
  <si>
    <t>祝日</t>
    <rPh sb="0" eb="2">
      <t>シュクジツ</t>
    </rPh>
    <phoneticPr fontId="2"/>
  </si>
  <si>
    <t>元日</t>
    <rPh sb="0" eb="2">
      <t>ガンジツ</t>
    </rPh>
    <phoneticPr fontId="2"/>
  </si>
  <si>
    <t>成人の日</t>
    <rPh sb="0" eb="2">
      <t>セイジン</t>
    </rPh>
    <rPh sb="3" eb="4">
      <t>ヒ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</si>
  <si>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</si>
  <si>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春分の日</t>
    <rPh sb="0" eb="2">
      <t>シュンブン</t>
    </rPh>
    <rPh sb="3" eb="4">
      <t>ヒ</t>
    </rPh>
    <phoneticPr fontId="2"/>
  </si>
  <si>
    <t>振替休日</t>
    <rPh sb="0" eb="2">
      <t>フリカエ</t>
    </rPh>
    <rPh sb="2" eb="4">
      <t>キュウジツ</t>
    </rPh>
    <phoneticPr fontId="2"/>
  </si>
  <si>
    <t>昭和の日</t>
    <rPh sb="0" eb="2">
      <t>ショウワ</t>
    </rPh>
    <rPh sb="3" eb="4">
      <t>ヒ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</si>
  <si>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</si>
  <si>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</si>
  <si>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</si>
  <si>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</si>
  <si>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</si>
  <si>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</si>
  <si>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</si>
  <si>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体育の日</t>
    <rPh sb="0" eb="2">
      <t>タイイク</t>
    </rPh>
    <rPh sb="3" eb="4">
      <t>ヒ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</si>
  <si>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</si>
  <si>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</si>
  <si>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</si>
  <si>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交通費</t>
    <rPh sb="0" eb="3">
      <t>コウツウヒ</t>
    </rPh>
    <phoneticPr fontId="2"/>
  </si>
  <si>
    <t>通勤経路</t>
    <rPh sb="0" eb="2">
      <t>ツウキン</t>
    </rPh>
    <rPh sb="2" eb="4">
      <t>ケイロ</t>
    </rPh>
    <phoneticPr fontId="2"/>
  </si>
  <si>
    <t>交通機関</t>
    <rPh sb="0" eb="2">
      <t>コウツウ</t>
    </rPh>
    <rPh sb="2" eb="4">
      <t>キカン</t>
    </rPh>
    <phoneticPr fontId="2"/>
  </si>
  <si>
    <t>区間</t>
    <rPh sb="0" eb="2">
      <t>クカン</t>
    </rPh>
    <phoneticPr fontId="2"/>
  </si>
  <si>
    <t>金額</t>
    <rPh sb="0" eb="2">
      <t>キンガク</t>
    </rPh>
    <phoneticPr fontId="2"/>
  </si>
  <si>
    <t>片道料金</t>
    <rPh sb="0" eb="2">
      <t>カタミチ</t>
    </rPh>
    <rPh sb="2" eb="4">
      <t>リョウキン</t>
    </rPh>
    <phoneticPr fontId="2"/>
  </si>
  <si>
    <t>往復料金</t>
    <rPh sb="0" eb="2">
      <t>オウフク</t>
    </rPh>
    <rPh sb="2" eb="4">
      <t>リョウキン</t>
    </rPh>
    <phoneticPr fontId="2"/>
  </si>
  <si>
    <t>バス</t>
  </si>
  <si>
    <t>バス</t>
    <phoneticPr fontId="2"/>
  </si>
  <si>
    <t>電車</t>
    <rPh sb="0" eb="2">
      <t>デンシャ</t>
    </rPh>
    <phoneticPr fontId="2"/>
  </si>
  <si>
    <t>沖新町～倉敷駅</t>
    <rPh sb="0" eb="1">
      <t>オキ</t>
    </rPh>
    <rPh sb="1" eb="2">
      <t>シン</t>
    </rPh>
    <rPh sb="2" eb="3">
      <t>チョウ</t>
    </rPh>
    <rPh sb="4" eb="6">
      <t>クラシキ</t>
    </rPh>
    <rPh sb="6" eb="7">
      <t>エキ</t>
    </rPh>
    <phoneticPr fontId="2"/>
  </si>
  <si>
    <t>倉敷～中庄</t>
    <rPh sb="0" eb="2">
      <t>クラシキ</t>
    </rPh>
    <rPh sb="3" eb="5">
      <t>ナカショウ</t>
    </rPh>
    <phoneticPr fontId="2"/>
  </si>
  <si>
    <t>マイカー通勤</t>
    <rPh sb="4" eb="6">
      <t>ツウキン</t>
    </rPh>
    <phoneticPr fontId="2"/>
  </si>
  <si>
    <t>通勤距離</t>
    <rPh sb="0" eb="2">
      <t>ツウキン</t>
    </rPh>
    <rPh sb="2" eb="4">
      <t>キョリ</t>
    </rPh>
    <phoneticPr fontId="2"/>
  </si>
  <si>
    <t>限度額</t>
    <rPh sb="0" eb="3">
      <t>ゲンドガク</t>
    </rPh>
    <phoneticPr fontId="2"/>
  </si>
  <si>
    <t>片道の通勤距離</t>
    <rPh sb="0" eb="2">
      <t>カタミチ</t>
    </rPh>
    <rPh sb="3" eb="5">
      <t>ツウキン</t>
    </rPh>
    <rPh sb="5" eb="7">
      <t>キョリ</t>
    </rPh>
    <phoneticPr fontId="2"/>
  </si>
  <si>
    <t>1ヶ月あたりの限度額</t>
    <rPh sb="2" eb="3">
      <t>ゲツ</t>
    </rPh>
    <rPh sb="7" eb="10">
      <t>ゲンドガク</t>
    </rPh>
    <phoneticPr fontId="2"/>
  </si>
  <si>
    <t>2キロメートル未満</t>
    <rPh sb="7" eb="9">
      <t>ミマン</t>
    </rPh>
    <phoneticPr fontId="2"/>
  </si>
  <si>
    <t>2キロメートル以上10キロメートル未満</t>
    <rPh sb="7" eb="9">
      <t>イジョウ</t>
    </rPh>
    <rPh sb="17" eb="19">
      <t>ミマン</t>
    </rPh>
    <phoneticPr fontId="2"/>
  </si>
  <si>
    <t>10キロメートル以上15キロメートル未満</t>
    <rPh sb="8" eb="10">
      <t>イジョウ</t>
    </rPh>
    <rPh sb="18" eb="20">
      <t>ミマン</t>
    </rPh>
    <phoneticPr fontId="2"/>
  </si>
  <si>
    <t>15キロメートル以上25キロメートル未満</t>
    <rPh sb="8" eb="10">
      <t>イジョウ</t>
    </rPh>
    <rPh sb="18" eb="20">
      <t>ミマン</t>
    </rPh>
    <phoneticPr fontId="2"/>
  </si>
  <si>
    <t>25キロメートル以上35キロメートル未満</t>
    <rPh sb="8" eb="10">
      <t>イジョウ</t>
    </rPh>
    <rPh sb="18" eb="20">
      <t>ミマン</t>
    </rPh>
    <phoneticPr fontId="2"/>
  </si>
  <si>
    <t>35キロメートル以上45キロメートル未満</t>
    <rPh sb="8" eb="10">
      <t>イジョウ</t>
    </rPh>
    <rPh sb="18" eb="20">
      <t>ミマン</t>
    </rPh>
    <phoneticPr fontId="2"/>
  </si>
  <si>
    <t>45キロメートル以上55キロメートル未満</t>
    <rPh sb="8" eb="10">
      <t>イジョウ</t>
    </rPh>
    <rPh sb="18" eb="20">
      <t>ミマン</t>
    </rPh>
    <phoneticPr fontId="2"/>
  </si>
  <si>
    <t>55キロメートル未満</t>
    <rPh sb="8" eb="10">
      <t>ミマン</t>
    </rPh>
    <phoneticPr fontId="2"/>
  </si>
  <si>
    <t>55キロメートル以上</t>
    <rPh sb="8" eb="10">
      <t>イジョウ</t>
    </rPh>
    <phoneticPr fontId="2"/>
  </si>
  <si>
    <t>10キロメートル未満</t>
    <rPh sb="8" eb="10">
      <t>ミマン</t>
    </rPh>
    <phoneticPr fontId="2"/>
  </si>
  <si>
    <t>15キロメートル未満</t>
    <rPh sb="8" eb="10">
      <t>ミマン</t>
    </rPh>
    <phoneticPr fontId="2"/>
  </si>
  <si>
    <t>25キロメートル未満</t>
    <rPh sb="8" eb="10">
      <t>ミマン</t>
    </rPh>
    <phoneticPr fontId="2"/>
  </si>
  <si>
    <t>35キロメートル未満</t>
    <rPh sb="8" eb="10">
      <t>ミマン</t>
    </rPh>
    <phoneticPr fontId="2"/>
  </si>
  <si>
    <t>45キロメートル未満</t>
    <rPh sb="8" eb="10">
      <t>ミマン</t>
    </rPh>
    <phoneticPr fontId="2"/>
  </si>
  <si>
    <t>上記通勤距離の略式表記については、下記表記が正確な表記になります</t>
    <rPh sb="0" eb="2">
      <t>ジョウキ</t>
    </rPh>
    <rPh sb="2" eb="4">
      <t>ツウキン</t>
    </rPh>
    <rPh sb="4" eb="6">
      <t>キョリ</t>
    </rPh>
    <rPh sb="7" eb="9">
      <t>リャクシキ</t>
    </rPh>
    <rPh sb="9" eb="11">
      <t>ヒョウキ</t>
    </rPh>
    <rPh sb="17" eb="19">
      <t>カキ</t>
    </rPh>
    <rPh sb="19" eb="21">
      <t>ヒョウキ</t>
    </rPh>
    <rPh sb="22" eb="24">
      <t>セイカク</t>
    </rPh>
    <rPh sb="25" eb="27">
      <t>ヒョウキ</t>
    </rPh>
    <phoneticPr fontId="2"/>
  </si>
  <si>
    <t>10キロメートル未満　→</t>
    <rPh sb="8" eb="10">
      <t>ミマン</t>
    </rPh>
    <phoneticPr fontId="2"/>
  </si>
  <si>
    <t>15キロメートル未満　→</t>
    <rPh sb="8" eb="10">
      <t>ミマン</t>
    </rPh>
    <phoneticPr fontId="2"/>
  </si>
  <si>
    <t>25キロメートル未満　→</t>
    <rPh sb="8" eb="10">
      <t>ミマン</t>
    </rPh>
    <phoneticPr fontId="2"/>
  </si>
  <si>
    <t>35キロメートル未満　→</t>
    <rPh sb="8" eb="10">
      <t>ミマン</t>
    </rPh>
    <phoneticPr fontId="2"/>
  </si>
  <si>
    <t>45キロメートル未満　→</t>
    <rPh sb="8" eb="10">
      <t>ミマン</t>
    </rPh>
    <phoneticPr fontId="2"/>
  </si>
  <si>
    <t>55キロメートル未満　→</t>
    <rPh sb="8" eb="10">
      <t>ミマン</t>
    </rPh>
    <phoneticPr fontId="2"/>
  </si>
  <si>
    <t>マイカー</t>
  </si>
  <si>
    <t>マイカー</t>
    <phoneticPr fontId="2"/>
  </si>
  <si>
    <t>その他</t>
    <rPh sb="2" eb="3">
      <t>タ</t>
    </rPh>
    <phoneticPr fontId="2"/>
  </si>
  <si>
    <t>自宅～中庄（7キロメートル）</t>
    <rPh sb="0" eb="2">
      <t>ジタク</t>
    </rPh>
    <rPh sb="3" eb="5">
      <t>ナカショウ</t>
    </rPh>
    <phoneticPr fontId="2"/>
  </si>
  <si>
    <t>*****勤務表</t>
    <rPh sb="5" eb="8">
      <t>キンムヒョウ</t>
    </rPh>
    <phoneticPr fontId="2"/>
  </si>
  <si>
    <t>年末休暇</t>
    <rPh sb="0" eb="2">
      <t>ネンマツ</t>
    </rPh>
    <rPh sb="2" eb="4">
      <t>キュウカ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</si>
</sst>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&quot;年&quot;m&quot;月&quot;;@"/>
    <numFmt numFmtId="177" formatCode="d"/>
    <numFmt numFmtId="178" formatCode="0.0"/>
    <numFmt numFmtId="179" formatCode="h:mm;@"/>
    <numFmt numFmtId="180" formatCode="0.0_);[Red]\(0.0\)"/>
    <numFmt numFmtId="181" formatCode="yyyy/m/d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1"/>
      <color theme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38" fontId="3" fillId="0" borderId="1" xfId="0" applyNumberFormat="1" applyFont="1" applyBorder="1"/>
    <xf numFmtId="38" fontId="3" fillId="0" borderId="4" xfId="1" applyFont="1" applyBorder="1" applyAlignment="1"/>
    <xf numFmtId="38" fontId="3" fillId="0" borderId="5" xfId="1" applyFont="1" applyBorder="1" applyAlignment="1"/>
    <xf numFmtId="0" fontId="6" fillId="0" borderId="1" xfId="0" applyFont="1" applyBorder="1"/>
    <xf numFmtId="0" fontId="3" fillId="0" borderId="1" xfId="0" applyFont="1" applyBorder="1"/>
    <xf numFmtId="176" fontId="4" fillId="0" borderId="1" xfId="0" applyNumberFormat="1" applyFont="1" applyBorder="1"/>
    <xf numFmtId="38" fontId="3" fillId="0" borderId="1" xfId="1" applyFont="1" applyBorder="1" applyAlignment="1"/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left" indent="1"/>
    </xf>
    <xf numFmtId="0" fontId="6" fillId="0" borderId="2" xfId="0" applyFont="1" applyBorder="1" applyAlignment="1">
      <alignment horizontal="right"/>
    </xf>
    <xf numFmtId="38" fontId="3" fillId="0" borderId="2" xfId="0" applyNumberFormat="1" applyFont="1" applyBorder="1"/>
    <xf numFmtId="177" fontId="3" fillId="0" borderId="4" xfId="0" applyNumberFormat="1" applyFont="1" applyFill="1" applyBorder="1"/>
    <xf numFmtId="0" fontId="3" fillId="0" borderId="4" xfId="0" applyFont="1" applyFill="1" applyBorder="1" applyAlignment="1">
      <alignment horizontal="right"/>
    </xf>
    <xf numFmtId="179" fontId="3" fillId="0" borderId="4" xfId="0" applyNumberFormat="1" applyFont="1" applyFill="1" applyBorder="1"/>
    <xf numFmtId="178" fontId="3" fillId="0" borderId="4" xfId="0" applyNumberFormat="1" applyFont="1" applyFill="1" applyBorder="1"/>
    <xf numFmtId="180" fontId="3" fillId="0" borderId="4" xfId="0" applyNumberFormat="1" applyFont="1" applyFill="1" applyBorder="1"/>
    <xf numFmtId="0" fontId="3" fillId="0" borderId="4" xfId="0" applyFont="1" applyFill="1" applyBorder="1" applyAlignment="1">
      <alignment horizontal="left" indent="1"/>
    </xf>
    <xf numFmtId="0" fontId="3" fillId="0" borderId="4" xfId="0" applyNumberFormat="1" applyFont="1" applyFill="1" applyBorder="1" applyAlignment="1">
      <alignment horizontal="left" indent="1"/>
    </xf>
    <xf numFmtId="177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179" fontId="3" fillId="0" borderId="5" xfId="0" applyNumberFormat="1" applyFont="1" applyFill="1" applyBorder="1"/>
    <xf numFmtId="178" fontId="3" fillId="0" borderId="5" xfId="0" applyNumberFormat="1" applyFont="1" applyFill="1" applyBorder="1"/>
    <xf numFmtId="180" fontId="3" fillId="0" borderId="5" xfId="0" applyNumberFormat="1" applyFont="1" applyFill="1" applyBorder="1"/>
    <xf numFmtId="0" fontId="3" fillId="0" borderId="5" xfId="0" applyFont="1" applyFill="1" applyBorder="1" applyAlignment="1">
      <alignment horizontal="left" indent="1"/>
    </xf>
    <xf numFmtId="0" fontId="0" fillId="0" borderId="6" xfId="0" applyBorder="1"/>
    <xf numFmtId="0" fontId="0" fillId="2" borderId="3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81" fontId="0" fillId="0" borderId="4" xfId="0" applyNumberFormat="1" applyBorder="1" applyAlignment="1">
      <alignment horizontal="left"/>
    </xf>
    <xf numFmtId="38" fontId="3" fillId="0" borderId="0" xfId="1" applyFont="1" applyBorder="1" applyAlignment="1"/>
    <xf numFmtId="38" fontId="3" fillId="0" borderId="0" xfId="0" applyNumberFormat="1" applyFont="1" applyBorder="1"/>
    <xf numFmtId="0" fontId="6" fillId="0" borderId="0" xfId="0" applyFont="1"/>
    <xf numFmtId="0" fontId="3" fillId="0" borderId="0" xfId="0" applyFont="1" applyFill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6" fillId="0" borderId="2" xfId="0" applyFont="1" applyBorder="1"/>
    <xf numFmtId="0" fontId="4" fillId="0" borderId="4" xfId="0" applyFont="1" applyBorder="1"/>
    <xf numFmtId="0" fontId="4" fillId="0" borderId="5" xfId="0" applyFont="1" applyBorder="1"/>
    <xf numFmtId="38" fontId="3" fillId="0" borderId="3" xfId="1" applyFont="1" applyBorder="1" applyAlignment="1"/>
    <xf numFmtId="38" fontId="4" fillId="0" borderId="4" xfId="1" applyFont="1" applyBorder="1" applyAlignment="1"/>
    <xf numFmtId="38" fontId="4" fillId="0" borderId="5" xfId="1" applyFont="1" applyBorder="1" applyAlignment="1"/>
    <xf numFmtId="38" fontId="3" fillId="0" borderId="2" xfId="1" applyFont="1" applyBorder="1" applyAlignment="1"/>
    <xf numFmtId="0" fontId="3" fillId="0" borderId="0" xfId="0" applyFont="1" applyBorder="1"/>
    <xf numFmtId="0" fontId="3" fillId="0" borderId="2" xfId="0" applyFont="1" applyBorder="1" applyAlignment="1">
      <alignment shrinkToFit="1"/>
    </xf>
    <xf numFmtId="38" fontId="0" fillId="0" borderId="9" xfId="1" applyFont="1" applyBorder="1" applyAlignment="1"/>
    <xf numFmtId="0" fontId="0" fillId="2" borderId="6" xfId="0" applyFill="1" applyBorder="1"/>
    <xf numFmtId="0" fontId="0" fillId="0" borderId="13" xfId="0" applyBorder="1"/>
    <xf numFmtId="0" fontId="0" fillId="0" borderId="14" xfId="0" applyBorder="1"/>
    <xf numFmtId="0" fontId="0" fillId="2" borderId="12" xfId="0" applyFill="1" applyBorder="1"/>
    <xf numFmtId="0" fontId="0" fillId="0" borderId="15" xfId="0" applyBorder="1"/>
    <xf numFmtId="38" fontId="0" fillId="0" borderId="16" xfId="1" applyFont="1" applyBorder="1" applyAlignment="1"/>
    <xf numFmtId="0" fontId="0" fillId="0" borderId="17" xfId="0" applyBorder="1"/>
    <xf numFmtId="179" fontId="3" fillId="0" borderId="4" xfId="0" applyNumberFormat="1" applyFont="1" applyFill="1" applyBorder="1" applyProtection="1">
      <protection locked="0"/>
    </xf>
    <xf numFmtId="178" fontId="3" fillId="0" borderId="4" xfId="0" applyNumberFormat="1" applyFont="1" applyFill="1" applyBorder="1" applyProtection="1">
      <protection locked="0"/>
    </xf>
    <xf numFmtId="179" fontId="3" fillId="0" borderId="5" xfId="0" applyNumberFormat="1" applyFont="1" applyFill="1" applyBorder="1" applyProtection="1">
      <protection locked="0"/>
    </xf>
    <xf numFmtId="178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left" indent="1"/>
      <protection locked="0"/>
    </xf>
    <xf numFmtId="0" fontId="3" fillId="0" borderId="4" xfId="0" applyFont="1" applyFill="1" applyBorder="1" applyAlignment="1" applyProtection="1">
      <alignment horizontal="left" indent="1"/>
      <protection locked="0"/>
    </xf>
    <xf numFmtId="0" fontId="3" fillId="0" borderId="5" xfId="0" applyFont="1" applyFill="1" applyBorder="1" applyAlignment="1" applyProtection="1">
      <alignment horizontal="left" indent="1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176" fontId="4" fillId="0" borderId="1" xfId="0" applyNumberFormat="1" applyFont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38" fontId="3" fillId="0" borderId="1" xfId="1" applyFont="1" applyBorder="1" applyAlignment="1" applyProtection="1">
      <protection locked="0"/>
    </xf>
    <xf numFmtId="38" fontId="3" fillId="0" borderId="0" xfId="1" applyFont="1" applyBorder="1" applyAlignment="1" applyProtection="1">
      <protection locked="0"/>
    </xf>
    <xf numFmtId="0" fontId="3" fillId="0" borderId="3" xfId="0" applyFont="1" applyBorder="1" applyProtection="1">
      <protection locked="0"/>
    </xf>
    <xf numFmtId="38" fontId="3" fillId="0" borderId="3" xfId="1" applyFont="1" applyBorder="1" applyAlignment="1" applyProtection="1">
      <protection locked="0"/>
    </xf>
    <xf numFmtId="0" fontId="4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38" fontId="4" fillId="0" borderId="4" xfId="1" applyFont="1" applyBorder="1" applyAlignment="1" applyProtection="1">
      <protection locked="0"/>
    </xf>
    <xf numFmtId="0" fontId="4" fillId="0" borderId="5" xfId="0" applyFont="1" applyBorder="1" applyProtection="1">
      <protection locked="0"/>
    </xf>
    <xf numFmtId="0" fontId="3" fillId="0" borderId="5" xfId="0" applyFont="1" applyBorder="1" applyProtection="1">
      <protection locked="0"/>
    </xf>
    <xf numFmtId="38" fontId="4" fillId="0" borderId="5" xfId="1" applyFont="1" applyBorder="1" applyAlignment="1" applyProtection="1">
      <protection locked="0"/>
    </xf>
    <xf numFmtId="0" fontId="3" fillId="0" borderId="2" xfId="0" applyFont="1" applyBorder="1" applyAlignment="1" applyProtection="1">
      <alignment shrinkToFit="1"/>
      <protection locked="0"/>
    </xf>
    <xf numFmtId="181" fontId="0" fillId="0" borderId="5" xfId="0" applyNumberForma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3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</cellXfs>
  <cellStyles count="6">
    <cellStyle name="ハイパーリンク" xfId="2" builtinId="8" hidden="1"/>
    <cellStyle name="ハイパーリンク" xfId="4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356870</xdr:colOff>
      <xdr:row>44</xdr:row>
      <xdr:rowOff>111760</xdr:rowOff>
    </xdr:from>
    <xdr:to>
      <xdr:col>9</xdr:col>
      <xdr:colOff>788670</xdr:colOff>
      <xdr:row>47</xdr:row>
      <xdr:rowOff>29210</xdr:rowOff>
    </xdr:to>
    <xdr:grpSp>
      <xdr:nvGrpSpPr>
        <xdr:cNvPr id="13" name="グループ化 12"/>
        <xdr:cNvGrpSpPr/>
      </xdr:nvGrpSpPr>
      <xdr:grpSpPr>
        <a:xfrm>
          <a:off x="4174490" y="8989060"/>
          <a:ext cx="3144520" cy="717550"/>
          <a:chOff x="4166870" y="7747000"/>
          <a:chExt cx="3144520" cy="717550"/>
        </a:xfrm>
      </xdr:grpSpPr>
      <xdr:sp macro="" textlink="">
        <xdr:nvSpPr>
          <xdr:cNvPr id="2" name="正方形/長方形 1"/>
          <xdr:cNvSpPr/>
        </xdr:nvSpPr>
        <xdr:spPr>
          <a:xfrm>
            <a:off x="6303010" y="7747000"/>
            <a:ext cx="1008380" cy="71755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5203190" y="7747000"/>
            <a:ext cx="1099820" cy="71755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4166870" y="7747000"/>
            <a:ext cx="1036320" cy="71755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281940</xdr:colOff>
      <xdr:row>1</xdr:row>
      <xdr:rowOff>22860</xdr:rowOff>
    </xdr:from>
    <xdr:to>
      <xdr:col>11</xdr:col>
      <xdr:colOff>769620</xdr:colOff>
      <xdr:row>3</xdr:row>
      <xdr:rowOff>53340</xdr:rowOff>
    </xdr:to>
    <xdr:sp macro="" textlink="">
      <xdr:nvSpPr>
        <xdr:cNvPr id="5" name="角丸四角形吹き出し 4"/>
        <xdr:cNvSpPr/>
      </xdr:nvSpPr>
      <xdr:spPr>
        <a:xfrm>
          <a:off x="6812280" y="205740"/>
          <a:ext cx="1470660" cy="335280"/>
        </a:xfrm>
        <a:prstGeom prst="wedgeRoundRectCallout">
          <a:avLst>
            <a:gd name="adj1" fmla="val -69803"/>
            <a:gd name="adj2" fmla="val -7012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時給を設定します</a:t>
          </a:r>
        </a:p>
      </xdr:txBody>
    </xdr:sp>
    <xdr:clientData/>
  </xdr:twoCellAnchor>
  <xdr:twoCellAnchor>
    <xdr:from>
      <xdr:col>3</xdr:col>
      <xdr:colOff>76200</xdr:colOff>
      <xdr:row>0</xdr:row>
      <xdr:rowOff>38100</xdr:rowOff>
    </xdr:from>
    <xdr:to>
      <xdr:col>5</xdr:col>
      <xdr:colOff>15240</xdr:colOff>
      <xdr:row>1</xdr:row>
      <xdr:rowOff>137160</xdr:rowOff>
    </xdr:to>
    <xdr:sp macro="" textlink="">
      <xdr:nvSpPr>
        <xdr:cNvPr id="6" name="角丸四角形吹き出し 5"/>
        <xdr:cNvSpPr/>
      </xdr:nvSpPr>
      <xdr:spPr>
        <a:xfrm>
          <a:off x="1584960" y="38100"/>
          <a:ext cx="1478280" cy="281940"/>
        </a:xfrm>
        <a:prstGeom prst="wedgeRoundRectCallout">
          <a:avLst>
            <a:gd name="adj1" fmla="val -55885"/>
            <a:gd name="adj2" fmla="val 82177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勤務年月を設定します</a:t>
          </a:r>
        </a:p>
      </xdr:txBody>
    </xdr:sp>
    <xdr:clientData/>
  </xdr:twoCellAnchor>
  <xdr:twoCellAnchor>
    <xdr:from>
      <xdr:col>5</xdr:col>
      <xdr:colOff>762000</xdr:colOff>
      <xdr:row>0</xdr:row>
      <xdr:rowOff>45720</xdr:rowOff>
    </xdr:from>
    <xdr:to>
      <xdr:col>6</xdr:col>
      <xdr:colOff>1470660</xdr:colOff>
      <xdr:row>1</xdr:row>
      <xdr:rowOff>144780</xdr:rowOff>
    </xdr:to>
    <xdr:sp macro="" textlink="">
      <xdr:nvSpPr>
        <xdr:cNvPr id="7" name="角丸四角形吹き出し 6"/>
        <xdr:cNvSpPr/>
      </xdr:nvSpPr>
      <xdr:spPr>
        <a:xfrm>
          <a:off x="3810000" y="45720"/>
          <a:ext cx="1478280" cy="281940"/>
        </a:xfrm>
        <a:prstGeom prst="wedgeRoundRectCallout">
          <a:avLst>
            <a:gd name="adj1" fmla="val -55885"/>
            <a:gd name="adj2" fmla="val 82177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氏名を設定します</a:t>
          </a:r>
        </a:p>
      </xdr:txBody>
    </xdr:sp>
    <xdr:clientData/>
  </xdr:twoCellAnchor>
  <xdr:twoCellAnchor>
    <xdr:from>
      <xdr:col>2</xdr:col>
      <xdr:colOff>381000</xdr:colOff>
      <xdr:row>7</xdr:row>
      <xdr:rowOff>137160</xdr:rowOff>
    </xdr:from>
    <xdr:to>
      <xdr:col>5</xdr:col>
      <xdr:colOff>99060</xdr:colOff>
      <xdr:row>11</xdr:row>
      <xdr:rowOff>45720</xdr:rowOff>
    </xdr:to>
    <xdr:sp macro="" textlink="">
      <xdr:nvSpPr>
        <xdr:cNvPr id="8" name="フローチャート: 代替処理 7"/>
        <xdr:cNvSpPr/>
      </xdr:nvSpPr>
      <xdr:spPr>
        <a:xfrm>
          <a:off x="1120140" y="1348740"/>
          <a:ext cx="2026920" cy="670560"/>
        </a:xfrm>
        <a:prstGeom prst="flowChartAlternateProcess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381000</xdr:colOff>
      <xdr:row>12</xdr:row>
      <xdr:rowOff>144780</xdr:rowOff>
    </xdr:from>
    <xdr:to>
      <xdr:col>7</xdr:col>
      <xdr:colOff>30480</xdr:colOff>
      <xdr:row>21</xdr:row>
      <xdr:rowOff>137160</xdr:rowOff>
    </xdr:to>
    <xdr:sp macro="" textlink="">
      <xdr:nvSpPr>
        <xdr:cNvPr id="9" name="角丸四角形吹き出し 8"/>
        <xdr:cNvSpPr/>
      </xdr:nvSpPr>
      <xdr:spPr>
        <a:xfrm>
          <a:off x="2659380" y="2308860"/>
          <a:ext cx="2758440" cy="1706880"/>
        </a:xfrm>
        <a:prstGeom prst="wedgeRoundRectCallout">
          <a:avLst>
            <a:gd name="adj1" fmla="val -41195"/>
            <a:gd name="adj2" fmla="val -66786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勤務時間の入力項目は、</a:t>
          </a:r>
          <a:endParaRPr kumimoji="1" lang="en-US" altLang="ja-JP" sz="1000"/>
        </a:p>
        <a:p>
          <a:pPr algn="l"/>
          <a:r>
            <a:rPr kumimoji="1" lang="ja-JP" altLang="en-US" sz="1000"/>
            <a:t>「開始時間」「終了時間」「休憩時間」です。</a:t>
          </a:r>
          <a:endParaRPr kumimoji="1" lang="en-US" altLang="ja-JP" sz="1000"/>
        </a:p>
        <a:p>
          <a:pPr algn="l"/>
          <a:endParaRPr kumimoji="1" lang="en-US" altLang="ja-JP" sz="1000"/>
        </a:p>
        <a:p>
          <a:pPr algn="l"/>
          <a:r>
            <a:rPr kumimoji="1" lang="ja-JP" altLang="en-US" sz="1000"/>
            <a:t>開始時間、終了時間は、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時間制の</a:t>
          </a:r>
          <a:r>
            <a:rPr kumimoji="1" lang="ja-JP" altLang="en-US" sz="1000"/>
            <a:t>「</a:t>
          </a:r>
          <a:r>
            <a:rPr kumimoji="1" lang="en-US" altLang="ja-JP" sz="1000"/>
            <a:t>hh:mm</a:t>
          </a:r>
          <a:r>
            <a:rPr kumimoji="1" lang="ja-JP" altLang="en-US" sz="1000"/>
            <a:t>」で入力します。</a:t>
          </a:r>
          <a:endParaRPr kumimoji="1" lang="en-US" altLang="ja-JP" sz="1000"/>
        </a:p>
        <a:p>
          <a:pPr algn="l"/>
          <a:endParaRPr kumimoji="1" lang="en-US" altLang="ja-JP" sz="1000"/>
        </a:p>
        <a:p>
          <a:pPr algn="l"/>
          <a:r>
            <a:rPr kumimoji="1" lang="ja-JP" altLang="en-US" sz="1000"/>
            <a:t>休憩時間は、時間の単位で入力します。</a:t>
          </a:r>
          <a:endParaRPr kumimoji="1" lang="en-US" altLang="ja-JP" sz="1000"/>
        </a:p>
        <a:p>
          <a:pPr algn="l"/>
          <a:r>
            <a:rPr kumimoji="1" lang="ja-JP" altLang="en-US" sz="1000"/>
            <a:t>（例：</a:t>
          </a:r>
          <a:r>
            <a:rPr kumimoji="1" lang="en-US" altLang="ja-JP" sz="1000"/>
            <a:t>30</a:t>
          </a:r>
          <a:r>
            <a:rPr kumimoji="1" lang="ja-JP" altLang="en-US" sz="1000"/>
            <a:t>分→</a:t>
          </a:r>
          <a:r>
            <a:rPr kumimoji="1" lang="en-US" altLang="ja-JP" sz="1000"/>
            <a:t>0.5</a:t>
          </a:r>
          <a:r>
            <a:rPr kumimoji="1" lang="ja-JP" altLang="en-US" sz="1000"/>
            <a:t>、　</a:t>
          </a:r>
          <a:r>
            <a:rPr kumimoji="1" lang="en-US" altLang="ja-JP" sz="1000"/>
            <a:t>1</a:t>
          </a:r>
          <a:r>
            <a:rPr kumimoji="1" lang="ja-JP" altLang="en-US" sz="1000"/>
            <a:t>時間→</a:t>
          </a:r>
          <a:r>
            <a:rPr kumimoji="1" lang="en-US" altLang="ja-JP" sz="1000"/>
            <a:t>1.0</a:t>
          </a:r>
          <a:r>
            <a:rPr kumimoji="1" lang="ja-JP" altLang="en-US" sz="1000"/>
            <a:t>）</a:t>
          </a:r>
        </a:p>
      </xdr:txBody>
    </xdr:sp>
    <xdr:clientData/>
  </xdr:twoCellAnchor>
  <xdr:twoCellAnchor>
    <xdr:from>
      <xdr:col>11</xdr:col>
      <xdr:colOff>335280</xdr:colOff>
      <xdr:row>35</xdr:row>
      <xdr:rowOff>0</xdr:rowOff>
    </xdr:from>
    <xdr:to>
      <xdr:col>14</xdr:col>
      <xdr:colOff>68580</xdr:colOff>
      <xdr:row>38</xdr:row>
      <xdr:rowOff>251460</xdr:rowOff>
    </xdr:to>
    <xdr:grpSp>
      <xdr:nvGrpSpPr>
        <xdr:cNvPr id="12" name="グループ化 11"/>
        <xdr:cNvGrpSpPr/>
      </xdr:nvGrpSpPr>
      <xdr:grpSpPr>
        <a:xfrm>
          <a:off x="7848600" y="6545580"/>
          <a:ext cx="2042160" cy="982980"/>
          <a:chOff x="7040880" y="6545580"/>
          <a:chExt cx="2042160" cy="982980"/>
        </a:xfrm>
      </xdr:grpSpPr>
      <xdr:sp macro="" textlink="">
        <xdr:nvSpPr>
          <xdr:cNvPr id="11" name="角丸四角形吹き出し 10"/>
          <xdr:cNvSpPr/>
        </xdr:nvSpPr>
        <xdr:spPr>
          <a:xfrm>
            <a:off x="7078980" y="6614160"/>
            <a:ext cx="1950720" cy="822960"/>
          </a:xfrm>
          <a:prstGeom prst="wedgeRoundRectCallout">
            <a:avLst>
              <a:gd name="adj1" fmla="val -178573"/>
              <a:gd name="adj2" fmla="val -90514"/>
              <a:gd name="adj3" fmla="val 16667"/>
            </a:avLst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000"/>
          </a:p>
        </xdr:txBody>
      </xdr:sp>
      <xdr:sp macro="" textlink="">
        <xdr:nvSpPr>
          <xdr:cNvPr id="10" name="角丸四角形吹き出し 9"/>
          <xdr:cNvSpPr/>
        </xdr:nvSpPr>
        <xdr:spPr>
          <a:xfrm>
            <a:off x="7040880" y="6545580"/>
            <a:ext cx="2042160" cy="982980"/>
          </a:xfrm>
          <a:prstGeom prst="wedgeRoundRectCallout">
            <a:avLst>
              <a:gd name="adj1" fmla="val -40473"/>
              <a:gd name="adj2" fmla="val -67688"/>
              <a:gd name="adj3" fmla="val 16667"/>
            </a:avLst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/>
              <a:t>祝日テーブルをメンテナンスすることにより、該当する祝日が表示され、背景に色が付きわかりやすくなります。</a:t>
            </a:r>
            <a:endParaRPr kumimoji="1" lang="en-US" altLang="ja-JP" sz="1000"/>
          </a:p>
        </xdr:txBody>
      </xdr:sp>
    </xdr:grpSp>
    <xdr:clientData/>
  </xdr:twoCellAnchor>
  <xdr:twoCellAnchor>
    <xdr:from>
      <xdr:col>1</xdr:col>
      <xdr:colOff>335280</xdr:colOff>
      <xdr:row>38</xdr:row>
      <xdr:rowOff>45720</xdr:rowOff>
    </xdr:from>
    <xdr:to>
      <xdr:col>6</xdr:col>
      <xdr:colOff>68580</xdr:colOff>
      <xdr:row>41</xdr:row>
      <xdr:rowOff>167640</xdr:rowOff>
    </xdr:to>
    <xdr:sp macro="" textlink="">
      <xdr:nvSpPr>
        <xdr:cNvPr id="14" name="フローチャート: 代替処理 13"/>
        <xdr:cNvSpPr/>
      </xdr:nvSpPr>
      <xdr:spPr>
        <a:xfrm>
          <a:off x="685800" y="7322820"/>
          <a:ext cx="3200400" cy="922020"/>
        </a:xfrm>
        <a:prstGeom prst="flowChartAlternateProcess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693420</xdr:colOff>
      <xdr:row>45</xdr:row>
      <xdr:rowOff>236220</xdr:rowOff>
    </xdr:from>
    <xdr:to>
      <xdr:col>4</xdr:col>
      <xdr:colOff>83820</xdr:colOff>
      <xdr:row>47</xdr:row>
      <xdr:rowOff>121920</xdr:rowOff>
    </xdr:to>
    <xdr:sp macro="" textlink="">
      <xdr:nvSpPr>
        <xdr:cNvPr id="15" name="フローチャート: 代替処理 14"/>
        <xdr:cNvSpPr/>
      </xdr:nvSpPr>
      <xdr:spPr>
        <a:xfrm>
          <a:off x="1432560" y="9380220"/>
          <a:ext cx="929640" cy="419100"/>
        </a:xfrm>
        <a:prstGeom prst="flowChartAlternateProcess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</xdr:colOff>
      <xdr:row>47</xdr:row>
      <xdr:rowOff>190500</xdr:rowOff>
    </xdr:from>
    <xdr:to>
      <xdr:col>6</xdr:col>
      <xdr:colOff>693420</xdr:colOff>
      <xdr:row>52</xdr:row>
      <xdr:rowOff>144780</xdr:rowOff>
    </xdr:to>
    <xdr:sp macro="" textlink="">
      <xdr:nvSpPr>
        <xdr:cNvPr id="16" name="角丸四角形吹き出し 15"/>
        <xdr:cNvSpPr/>
      </xdr:nvSpPr>
      <xdr:spPr>
        <a:xfrm>
          <a:off x="2339340" y="9867900"/>
          <a:ext cx="2171700" cy="830580"/>
        </a:xfrm>
        <a:prstGeom prst="wedgeRoundRectCallout">
          <a:avLst>
            <a:gd name="adj1" fmla="val -51345"/>
            <a:gd name="adj2" fmla="val -70265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マイカー通勤の場合は、片道の通勤距離を選択すると、距離に応じた非課税の限度額が表示されます</a:t>
          </a:r>
        </a:p>
      </xdr:txBody>
    </xdr:sp>
    <xdr:clientData/>
  </xdr:twoCellAnchor>
  <xdr:twoCellAnchor>
    <xdr:from>
      <xdr:col>6</xdr:col>
      <xdr:colOff>236220</xdr:colOff>
      <xdr:row>40</xdr:row>
      <xdr:rowOff>182880</xdr:rowOff>
    </xdr:from>
    <xdr:to>
      <xdr:col>8</xdr:col>
      <xdr:colOff>731520</xdr:colOff>
      <xdr:row>43</xdr:row>
      <xdr:rowOff>175260</xdr:rowOff>
    </xdr:to>
    <xdr:sp macro="" textlink="">
      <xdr:nvSpPr>
        <xdr:cNvPr id="17" name="角丸四角形吹き出し 16"/>
        <xdr:cNvSpPr/>
      </xdr:nvSpPr>
      <xdr:spPr>
        <a:xfrm>
          <a:off x="4053840" y="7993380"/>
          <a:ext cx="2400300" cy="792480"/>
        </a:xfrm>
        <a:prstGeom prst="wedgeRoundRectCallout">
          <a:avLst>
            <a:gd name="adj1" fmla="val -55093"/>
            <a:gd name="adj2" fmla="val -82853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交通費算出の為に片道にかかる交通費を記載します</a:t>
          </a:r>
          <a:endParaRPr kumimoji="1" lang="en-US" altLang="ja-JP" sz="1000"/>
        </a:p>
        <a:p>
          <a:pPr algn="l"/>
          <a:r>
            <a:rPr kumimoji="1" lang="ja-JP" altLang="en-US" sz="1000"/>
            <a:t>勤務した日に交通費が加算されます</a:t>
          </a:r>
        </a:p>
      </xdr:txBody>
    </xdr:sp>
    <xdr:clientData/>
  </xdr:twoCellAnchor>
  <xdr:twoCellAnchor>
    <xdr:from>
      <xdr:col>9</xdr:col>
      <xdr:colOff>342900</xdr:colOff>
      <xdr:row>39</xdr:row>
      <xdr:rowOff>205740</xdr:rowOff>
    </xdr:from>
    <xdr:to>
      <xdr:col>13</xdr:col>
      <xdr:colOff>53340</xdr:colOff>
      <xdr:row>44</xdr:row>
      <xdr:rowOff>91440</xdr:rowOff>
    </xdr:to>
    <xdr:sp macro="" textlink="">
      <xdr:nvSpPr>
        <xdr:cNvPr id="18" name="角丸四角形吹き出し 17"/>
        <xdr:cNvSpPr/>
      </xdr:nvSpPr>
      <xdr:spPr>
        <a:xfrm>
          <a:off x="6873240" y="7749540"/>
          <a:ext cx="2346960" cy="1219200"/>
        </a:xfrm>
        <a:prstGeom prst="wedgeRoundRectCallout">
          <a:avLst>
            <a:gd name="adj1" fmla="val -36565"/>
            <a:gd name="adj2" fmla="val -88015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交通費の合計が</a:t>
          </a:r>
          <a:r>
            <a:rPr kumimoji="1" lang="en-US" altLang="ja-JP" sz="1000"/>
            <a:t>10</a:t>
          </a:r>
          <a:r>
            <a:rPr kumimoji="1" lang="ja-JP" altLang="en-US" sz="1000"/>
            <a:t>万円を超過した場合は、課税対象になります</a:t>
          </a:r>
          <a:endParaRPr kumimoji="1" lang="en-US" altLang="ja-JP" sz="1000"/>
        </a:p>
        <a:p>
          <a:pPr algn="l"/>
          <a:r>
            <a:rPr kumimoji="1" lang="ja-JP" altLang="en-US" sz="1000"/>
            <a:t>また、マイカー通勤のみの場合は、通勤距離に応じた非課税限度額を超過した場合は、課税対象になります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356870</xdr:colOff>
      <xdr:row>44</xdr:row>
      <xdr:rowOff>111760</xdr:rowOff>
    </xdr:from>
    <xdr:to>
      <xdr:col>9</xdr:col>
      <xdr:colOff>788670</xdr:colOff>
      <xdr:row>47</xdr:row>
      <xdr:rowOff>29210</xdr:rowOff>
    </xdr:to>
    <xdr:grpSp>
      <xdr:nvGrpSpPr>
        <xdr:cNvPr id="2" name="グループ化 1"/>
        <xdr:cNvGrpSpPr/>
      </xdr:nvGrpSpPr>
      <xdr:grpSpPr>
        <a:xfrm>
          <a:off x="4174490" y="8989060"/>
          <a:ext cx="3144520" cy="717550"/>
          <a:chOff x="4166870" y="7747000"/>
          <a:chExt cx="3144520" cy="717550"/>
        </a:xfrm>
      </xdr:grpSpPr>
      <xdr:sp macro="" textlink="">
        <xdr:nvSpPr>
          <xdr:cNvPr id="3" name="正方形/長方形 2"/>
          <xdr:cNvSpPr/>
        </xdr:nvSpPr>
        <xdr:spPr>
          <a:xfrm>
            <a:off x="6303010" y="7747000"/>
            <a:ext cx="1008380" cy="71755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5203190" y="7747000"/>
            <a:ext cx="1099820" cy="71755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4166870" y="7747000"/>
            <a:ext cx="1036320" cy="71755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161925</xdr:rowOff>
    </xdr:from>
    <xdr:to>
      <xdr:col>6</xdr:col>
      <xdr:colOff>209550</xdr:colOff>
      <xdr:row>5</xdr:row>
      <xdr:rowOff>9525</xdr:rowOff>
    </xdr:to>
    <xdr:sp macro="" textlink="">
      <xdr:nvSpPr>
        <xdr:cNvPr id="2" name="フローチャート: 代替処理 1"/>
        <xdr:cNvSpPr/>
      </xdr:nvSpPr>
      <xdr:spPr>
        <a:xfrm>
          <a:off x="2819400" y="161925"/>
          <a:ext cx="2009775" cy="70485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祝日テーブルのメンテナンスを毎年行う必要があります。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showGridLines="0" tabSelected="1" zoomScale="125" zoomScaleNormal="125" zoomScalePageLayoutView="125" workbookViewId="0">
      <pane ySplit="5" topLeftCell="A6" activePane="bottomLeft" state="frozen"/>
      <selection activeCell="C44" sqref="C44"/>
      <selection pane="bottomLeft"/>
    </sheetView>
  </sheetViews>
  <sheetFormatPr defaultColWidth="8.625" defaultRowHeight="12" x14ac:dyDescent="0.15"/>
  <cols>
    <col min="1" max="1" width="4.625" style="1" customWidth="1"/>
    <col min="2" max="2" width="5.125" style="1" customWidth="1"/>
    <col min="3" max="6" width="10.125" style="1" customWidth="1"/>
    <col min="7" max="7" width="20.625" style="1" customWidth="1"/>
    <col min="8" max="8" width="4.375" style="1" customWidth="1"/>
    <col min="9" max="10" width="10.625" style="1" customWidth="1"/>
    <col min="11" max="11" width="2.25" style="1" customWidth="1"/>
    <col min="12" max="12" width="13.125" style="1" customWidth="1"/>
    <col min="13" max="16384" width="8.625" style="1"/>
  </cols>
  <sheetData>
    <row r="1" spans="1:12" ht="14.25" x14ac:dyDescent="0.15">
      <c r="A1" s="2" t="s">
        <v>10</v>
      </c>
    </row>
    <row r="3" spans="1:12" x14ac:dyDescent="0.15">
      <c r="A3" s="9" t="s">
        <v>0</v>
      </c>
      <c r="B3" s="10"/>
      <c r="C3" s="11">
        <v>42461</v>
      </c>
      <c r="E3" s="9" t="s">
        <v>11</v>
      </c>
      <c r="F3" s="10" t="s">
        <v>15</v>
      </c>
      <c r="G3" s="10"/>
      <c r="H3" s="5" t="s">
        <v>9</v>
      </c>
      <c r="I3" s="12">
        <v>800</v>
      </c>
      <c r="J3" s="38"/>
    </row>
    <row r="5" spans="1:12" s="4" customFormat="1" ht="15" customHeight="1" x14ac:dyDescent="0.15">
      <c r="A5" s="13" t="s">
        <v>1</v>
      </c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4" t="s">
        <v>7</v>
      </c>
      <c r="H5" s="3"/>
      <c r="I5" s="13" t="s">
        <v>8</v>
      </c>
      <c r="J5" s="13" t="s">
        <v>35</v>
      </c>
    </row>
    <row r="6" spans="1:12" ht="15" customHeight="1" x14ac:dyDescent="0.15">
      <c r="A6" s="17">
        <f>C3</f>
        <v>42461</v>
      </c>
      <c r="B6" s="18" t="str">
        <f>IF(A6="","",TEXT(A6,"aaa"))</f>
        <v>金</v>
      </c>
      <c r="C6" s="19"/>
      <c r="D6" s="19"/>
      <c r="E6" s="20"/>
      <c r="F6" s="21">
        <f>(D6-C6)*24-E6</f>
        <v>0</v>
      </c>
      <c r="G6" s="23"/>
      <c r="I6" s="7">
        <f>$I$3*F6</f>
        <v>0</v>
      </c>
      <c r="J6" s="7">
        <f>IF(I6=0,0,$F$44)</f>
        <v>0</v>
      </c>
      <c r="L6" s="1" t="str">
        <f>IF(A6="","",IF(ISERROR(VLOOKUP(TEXT(A6,"yyyy/mm/dd"),Data!$A$2:$C$30,3,FALSE)),"",VLOOKUP(TEXT(A6,"yyyy/mm/dd"),Data!$A$2:$C$30,3,FALSE)))</f>
        <v/>
      </c>
    </row>
    <row r="7" spans="1:12" ht="15" customHeight="1" x14ac:dyDescent="0.15">
      <c r="A7" s="17">
        <f>A6+1</f>
        <v>42462</v>
      </c>
      <c r="B7" s="18" t="str">
        <f t="shared" ref="B7:B36" si="0">IF(A7="","",TEXT(A7,"aaa"))</f>
        <v>土</v>
      </c>
      <c r="C7" s="19"/>
      <c r="D7" s="19"/>
      <c r="E7" s="20"/>
      <c r="F7" s="21">
        <f t="shared" ref="F7:F36" si="1">(D7-C7)*24-E7</f>
        <v>0</v>
      </c>
      <c r="G7" s="22"/>
      <c r="I7" s="7">
        <f t="shared" ref="I7:I36" si="2">$I$3*F7</f>
        <v>0</v>
      </c>
      <c r="J7" s="7">
        <f t="shared" ref="J7:J35" si="3">IF(I7=0,0,$F$44)</f>
        <v>0</v>
      </c>
      <c r="L7" s="1" t="str">
        <f>IF(A7="","",IF(ISERROR(VLOOKUP(TEXT(A7,"yyyy/mm/dd"),Data!$A$2:$C$30,3,FALSE)),"",VLOOKUP(TEXT(A7,"yyyy/mm/dd"),Data!$A$2:$C$30,3,FALSE)))</f>
        <v/>
      </c>
    </row>
    <row r="8" spans="1:12" ht="15" customHeight="1" x14ac:dyDescent="0.15">
      <c r="A8" s="17">
        <f t="shared" ref="A8:A33" si="4">A7+1</f>
        <v>42463</v>
      </c>
      <c r="B8" s="18" t="str">
        <f t="shared" si="0"/>
        <v>日</v>
      </c>
      <c r="C8" s="19"/>
      <c r="D8" s="19"/>
      <c r="E8" s="20"/>
      <c r="F8" s="21">
        <f t="shared" si="1"/>
        <v>0</v>
      </c>
      <c r="G8" s="22"/>
      <c r="I8" s="7">
        <f t="shared" si="2"/>
        <v>0</v>
      </c>
      <c r="J8" s="7">
        <f t="shared" si="3"/>
        <v>0</v>
      </c>
      <c r="L8" s="1" t="str">
        <f>IF(A8="","",IF(ISERROR(VLOOKUP(TEXT(A8,"yyyy/mm/dd"),Data!$A$2:$C$30,3,FALSE)),"",VLOOKUP(TEXT(A8,"yyyy/mm/dd"),Data!$A$2:$C$30,3,FALSE)))</f>
        <v/>
      </c>
    </row>
    <row r="9" spans="1:12" ht="15" customHeight="1" x14ac:dyDescent="0.15">
      <c r="A9" s="17">
        <f t="shared" si="4"/>
        <v>42464</v>
      </c>
      <c r="B9" s="18" t="str">
        <f t="shared" si="0"/>
        <v>月</v>
      </c>
      <c r="C9" s="19">
        <v>0.375</v>
      </c>
      <c r="D9" s="19">
        <v>0.875</v>
      </c>
      <c r="E9" s="20">
        <v>1</v>
      </c>
      <c r="F9" s="21">
        <f t="shared" si="1"/>
        <v>11</v>
      </c>
      <c r="G9" s="22"/>
      <c r="I9" s="7">
        <f t="shared" si="2"/>
        <v>8800</v>
      </c>
      <c r="J9" s="7">
        <f t="shared" si="3"/>
        <v>990</v>
      </c>
      <c r="L9" s="1" t="str">
        <f>IF(A9="","",IF(ISERROR(VLOOKUP(TEXT(A9,"yyyy/mm/dd"),Data!$A$2:$C$30,3,FALSE)),"",VLOOKUP(TEXT(A9,"yyyy/mm/dd"),Data!$A$2:$C$30,3,FALSE)))</f>
        <v/>
      </c>
    </row>
    <row r="10" spans="1:12" ht="15" customHeight="1" x14ac:dyDescent="0.15">
      <c r="A10" s="17">
        <f t="shared" si="4"/>
        <v>42465</v>
      </c>
      <c r="B10" s="18" t="str">
        <f t="shared" si="0"/>
        <v>火</v>
      </c>
      <c r="C10" s="19">
        <v>0.3840277777777778</v>
      </c>
      <c r="D10" s="19">
        <v>0.77083333333333337</v>
      </c>
      <c r="E10" s="20">
        <v>1</v>
      </c>
      <c r="F10" s="21">
        <f t="shared" si="1"/>
        <v>8.2833333333333332</v>
      </c>
      <c r="G10" s="22"/>
      <c r="I10" s="7">
        <f t="shared" si="2"/>
        <v>6626.666666666667</v>
      </c>
      <c r="J10" s="7">
        <f t="shared" si="3"/>
        <v>990</v>
      </c>
      <c r="L10" s="1" t="str">
        <f>IF(A10="","",IF(ISERROR(VLOOKUP(TEXT(A10,"yyyy/mm/dd"),Data!$A$2:$C$30,3,FALSE)),"",VLOOKUP(TEXT(A10,"yyyy/mm/dd"),Data!$A$2:$C$30,3,FALSE)))</f>
        <v/>
      </c>
    </row>
    <row r="11" spans="1:12" ht="15" customHeight="1" x14ac:dyDescent="0.15">
      <c r="A11" s="17">
        <f t="shared" si="4"/>
        <v>42466</v>
      </c>
      <c r="B11" s="18" t="str">
        <f t="shared" si="0"/>
        <v>水</v>
      </c>
      <c r="C11" s="19">
        <v>0.3833333333333333</v>
      </c>
      <c r="D11" s="19">
        <v>0.77083333333333337</v>
      </c>
      <c r="E11" s="20">
        <v>1</v>
      </c>
      <c r="F11" s="21">
        <f t="shared" si="1"/>
        <v>8.3000000000000007</v>
      </c>
      <c r="G11" s="22"/>
      <c r="I11" s="7">
        <f t="shared" si="2"/>
        <v>6640.0000000000009</v>
      </c>
      <c r="J11" s="7">
        <f t="shared" si="3"/>
        <v>990</v>
      </c>
      <c r="L11" s="1" t="str">
        <f>IF(A11="","",IF(ISERROR(VLOOKUP(TEXT(A11,"yyyy/mm/dd"),Data!$A$2:$C$30,3,FALSE)),"",VLOOKUP(TEXT(A11,"yyyy/mm/dd"),Data!$A$2:$C$30,3,FALSE)))</f>
        <v/>
      </c>
    </row>
    <row r="12" spans="1:12" ht="15" customHeight="1" x14ac:dyDescent="0.15">
      <c r="A12" s="17">
        <f t="shared" si="4"/>
        <v>42467</v>
      </c>
      <c r="B12" s="18" t="str">
        <f t="shared" si="0"/>
        <v>木</v>
      </c>
      <c r="C12" s="19"/>
      <c r="D12" s="19"/>
      <c r="E12" s="20"/>
      <c r="F12" s="21">
        <f t="shared" si="1"/>
        <v>0</v>
      </c>
      <c r="G12" s="22"/>
      <c r="I12" s="7">
        <f t="shared" si="2"/>
        <v>0</v>
      </c>
      <c r="J12" s="7">
        <f t="shared" si="3"/>
        <v>0</v>
      </c>
      <c r="L12" s="1" t="str">
        <f>IF(A12="","",IF(ISERROR(VLOOKUP(TEXT(A12,"yyyy/mm/dd"),Data!$A$2:$C$30,3,FALSE)),"",VLOOKUP(TEXT(A12,"yyyy/mm/dd"),Data!$A$2:$C$30,3,FALSE)))</f>
        <v/>
      </c>
    </row>
    <row r="13" spans="1:12" ht="15" customHeight="1" x14ac:dyDescent="0.15">
      <c r="A13" s="17">
        <f t="shared" si="4"/>
        <v>42468</v>
      </c>
      <c r="B13" s="18" t="str">
        <f t="shared" si="0"/>
        <v>金</v>
      </c>
      <c r="C13" s="19"/>
      <c r="D13" s="19"/>
      <c r="E13" s="20"/>
      <c r="F13" s="21">
        <f t="shared" si="1"/>
        <v>0</v>
      </c>
      <c r="G13" s="22"/>
      <c r="I13" s="7">
        <f t="shared" si="2"/>
        <v>0</v>
      </c>
      <c r="J13" s="7">
        <f t="shared" si="3"/>
        <v>0</v>
      </c>
      <c r="L13" s="1" t="str">
        <f>IF(A13="","",IF(ISERROR(VLOOKUP(TEXT(A13,"yyyy/mm/dd"),Data!$A$2:$C$30,3,FALSE)),"",VLOOKUP(TEXT(A13,"yyyy/mm/dd"),Data!$A$2:$C$30,3,FALSE)))</f>
        <v/>
      </c>
    </row>
    <row r="14" spans="1:12" ht="15" customHeight="1" x14ac:dyDescent="0.15">
      <c r="A14" s="17">
        <f t="shared" si="4"/>
        <v>42469</v>
      </c>
      <c r="B14" s="18" t="str">
        <f t="shared" si="0"/>
        <v>土</v>
      </c>
      <c r="C14" s="19"/>
      <c r="D14" s="19"/>
      <c r="E14" s="20"/>
      <c r="F14" s="21">
        <f t="shared" si="1"/>
        <v>0</v>
      </c>
      <c r="G14" s="22"/>
      <c r="I14" s="7">
        <f t="shared" si="2"/>
        <v>0</v>
      </c>
      <c r="J14" s="7">
        <f t="shared" si="3"/>
        <v>0</v>
      </c>
      <c r="L14" s="1" t="str">
        <f>IF(A14="","",IF(ISERROR(VLOOKUP(TEXT(A14,"yyyy/mm/dd"),Data!$A$2:$C$30,3,FALSE)),"",VLOOKUP(TEXT(A14,"yyyy/mm/dd"),Data!$A$2:$C$30,3,FALSE)))</f>
        <v/>
      </c>
    </row>
    <row r="15" spans="1:12" ht="15" customHeight="1" x14ac:dyDescent="0.15">
      <c r="A15" s="17">
        <f t="shared" si="4"/>
        <v>42470</v>
      </c>
      <c r="B15" s="18" t="str">
        <f t="shared" si="0"/>
        <v>日</v>
      </c>
      <c r="C15" s="19"/>
      <c r="D15" s="19"/>
      <c r="E15" s="20"/>
      <c r="F15" s="21">
        <f t="shared" si="1"/>
        <v>0</v>
      </c>
      <c r="G15" s="22"/>
      <c r="I15" s="7">
        <f t="shared" si="2"/>
        <v>0</v>
      </c>
      <c r="J15" s="7">
        <f t="shared" si="3"/>
        <v>0</v>
      </c>
      <c r="L15" s="1" t="str">
        <f>IF(A15="","",IF(ISERROR(VLOOKUP(TEXT(A15,"yyyy/mm/dd"),Data!$A$2:$C$30,3,FALSE)),"",VLOOKUP(TEXT(A15,"yyyy/mm/dd"),Data!$A$2:$C$30,3,FALSE)))</f>
        <v/>
      </c>
    </row>
    <row r="16" spans="1:12" ht="15" customHeight="1" x14ac:dyDescent="0.15">
      <c r="A16" s="17">
        <f t="shared" si="4"/>
        <v>42471</v>
      </c>
      <c r="B16" s="18" t="str">
        <f t="shared" si="0"/>
        <v>月</v>
      </c>
      <c r="C16" s="19"/>
      <c r="D16" s="19"/>
      <c r="E16" s="20"/>
      <c r="F16" s="21">
        <f t="shared" si="1"/>
        <v>0</v>
      </c>
      <c r="G16" s="22"/>
      <c r="I16" s="7">
        <f t="shared" si="2"/>
        <v>0</v>
      </c>
      <c r="J16" s="7">
        <f t="shared" si="3"/>
        <v>0</v>
      </c>
      <c r="L16" s="1" t="str">
        <f>IF(A16="","",IF(ISERROR(VLOOKUP(TEXT(A16,"yyyy/mm/dd"),Data!$A$2:$C$30,3,FALSE)),"",VLOOKUP(TEXT(A16,"yyyy/mm/dd"),Data!$A$2:$C$30,3,FALSE)))</f>
        <v/>
      </c>
    </row>
    <row r="17" spans="1:12" ht="15" customHeight="1" x14ac:dyDescent="0.15">
      <c r="A17" s="17">
        <f t="shared" si="4"/>
        <v>42472</v>
      </c>
      <c r="B17" s="18" t="str">
        <f t="shared" si="0"/>
        <v>火</v>
      </c>
      <c r="C17" s="19"/>
      <c r="D17" s="19"/>
      <c r="E17" s="20"/>
      <c r="F17" s="21">
        <f t="shared" si="1"/>
        <v>0</v>
      </c>
      <c r="G17" s="22"/>
      <c r="I17" s="7">
        <f t="shared" si="2"/>
        <v>0</v>
      </c>
      <c r="J17" s="7">
        <f t="shared" si="3"/>
        <v>0</v>
      </c>
      <c r="L17" s="1" t="str">
        <f>IF(A17="","",IF(ISERROR(VLOOKUP(TEXT(A17,"yyyy/mm/dd"),Data!$A$2:$C$30,3,FALSE)),"",VLOOKUP(TEXT(A17,"yyyy/mm/dd"),Data!$A$2:$C$30,3,FALSE)))</f>
        <v/>
      </c>
    </row>
    <row r="18" spans="1:12" ht="15" customHeight="1" x14ac:dyDescent="0.15">
      <c r="A18" s="17">
        <f t="shared" si="4"/>
        <v>42473</v>
      </c>
      <c r="B18" s="18" t="str">
        <f t="shared" si="0"/>
        <v>水</v>
      </c>
      <c r="C18" s="19"/>
      <c r="D18" s="19"/>
      <c r="E18" s="20"/>
      <c r="F18" s="21">
        <f t="shared" si="1"/>
        <v>0</v>
      </c>
      <c r="G18" s="22"/>
      <c r="I18" s="7">
        <f t="shared" si="2"/>
        <v>0</v>
      </c>
      <c r="J18" s="7">
        <f t="shared" si="3"/>
        <v>0</v>
      </c>
      <c r="L18" s="1" t="str">
        <f>IF(A18="","",IF(ISERROR(VLOOKUP(TEXT(A18,"yyyy/mm/dd"),Data!$A$2:$C$30,3,FALSE)),"",VLOOKUP(TEXT(A18,"yyyy/mm/dd"),Data!$A$2:$C$30,3,FALSE)))</f>
        <v/>
      </c>
    </row>
    <row r="19" spans="1:12" ht="15" customHeight="1" x14ac:dyDescent="0.15">
      <c r="A19" s="17">
        <f t="shared" si="4"/>
        <v>42474</v>
      </c>
      <c r="B19" s="18" t="str">
        <f t="shared" si="0"/>
        <v>木</v>
      </c>
      <c r="C19" s="19"/>
      <c r="D19" s="19"/>
      <c r="E19" s="20"/>
      <c r="F19" s="21">
        <f t="shared" si="1"/>
        <v>0</v>
      </c>
      <c r="G19" s="22"/>
      <c r="I19" s="7">
        <f t="shared" si="2"/>
        <v>0</v>
      </c>
      <c r="J19" s="7">
        <f t="shared" si="3"/>
        <v>0</v>
      </c>
      <c r="L19" s="1" t="str">
        <f>IF(A19="","",IF(ISERROR(VLOOKUP(TEXT(A19,"yyyy/mm/dd"),Data!$A$2:$C$30,3,FALSE)),"",VLOOKUP(TEXT(A19,"yyyy/mm/dd"),Data!$A$2:$C$30,3,FALSE)))</f>
        <v/>
      </c>
    </row>
    <row r="20" spans="1:12" ht="15" customHeight="1" x14ac:dyDescent="0.15">
      <c r="A20" s="17">
        <f t="shared" si="4"/>
        <v>42475</v>
      </c>
      <c r="B20" s="18" t="str">
        <f t="shared" si="0"/>
        <v>金</v>
      </c>
      <c r="C20" s="19"/>
      <c r="D20" s="19"/>
      <c r="E20" s="20"/>
      <c r="F20" s="21">
        <f t="shared" si="1"/>
        <v>0</v>
      </c>
      <c r="G20" s="22"/>
      <c r="I20" s="7">
        <f t="shared" si="2"/>
        <v>0</v>
      </c>
      <c r="J20" s="7">
        <f t="shared" si="3"/>
        <v>0</v>
      </c>
      <c r="L20" s="1" t="str">
        <f>IF(A20="","",IF(ISERROR(VLOOKUP(TEXT(A20,"yyyy/mm/dd"),Data!$A$2:$C$30,3,FALSE)),"",VLOOKUP(TEXT(A20,"yyyy/mm/dd"),Data!$A$2:$C$30,3,FALSE)))</f>
        <v/>
      </c>
    </row>
    <row r="21" spans="1:12" ht="15" customHeight="1" x14ac:dyDescent="0.15">
      <c r="A21" s="17">
        <f t="shared" si="4"/>
        <v>42476</v>
      </c>
      <c r="B21" s="18" t="str">
        <f t="shared" si="0"/>
        <v>土</v>
      </c>
      <c r="C21" s="19"/>
      <c r="D21" s="19"/>
      <c r="E21" s="20"/>
      <c r="F21" s="21">
        <f t="shared" si="1"/>
        <v>0</v>
      </c>
      <c r="G21" s="22"/>
      <c r="I21" s="7">
        <f t="shared" si="2"/>
        <v>0</v>
      </c>
      <c r="J21" s="7">
        <f t="shared" si="3"/>
        <v>0</v>
      </c>
      <c r="L21" s="1" t="str">
        <f>IF(A21="","",IF(ISERROR(VLOOKUP(TEXT(A21,"yyyy/mm/dd"),Data!$A$2:$C$30,3,FALSE)),"",VLOOKUP(TEXT(A21,"yyyy/mm/dd"),Data!$A$2:$C$30,3,FALSE)))</f>
        <v/>
      </c>
    </row>
    <row r="22" spans="1:12" ht="15" customHeight="1" x14ac:dyDescent="0.15">
      <c r="A22" s="17">
        <f t="shared" si="4"/>
        <v>42477</v>
      </c>
      <c r="B22" s="18" t="str">
        <f t="shared" si="0"/>
        <v>日</v>
      </c>
      <c r="C22" s="19"/>
      <c r="D22" s="19"/>
      <c r="E22" s="20"/>
      <c r="F22" s="21">
        <f t="shared" si="1"/>
        <v>0</v>
      </c>
      <c r="G22" s="22"/>
      <c r="I22" s="7">
        <f t="shared" si="2"/>
        <v>0</v>
      </c>
      <c r="J22" s="7">
        <f t="shared" si="3"/>
        <v>0</v>
      </c>
      <c r="L22" s="1" t="str">
        <f>IF(A22="","",IF(ISERROR(VLOOKUP(TEXT(A22,"yyyy/mm/dd"),Data!$A$2:$C$30,3,FALSE)),"",VLOOKUP(TEXT(A22,"yyyy/mm/dd"),Data!$A$2:$C$30,3,FALSE)))</f>
        <v/>
      </c>
    </row>
    <row r="23" spans="1:12" ht="15" customHeight="1" x14ac:dyDescent="0.15">
      <c r="A23" s="17">
        <f t="shared" si="4"/>
        <v>42478</v>
      </c>
      <c r="B23" s="18" t="str">
        <f t="shared" si="0"/>
        <v>月</v>
      </c>
      <c r="C23" s="19"/>
      <c r="D23" s="19"/>
      <c r="E23" s="20"/>
      <c r="F23" s="21">
        <f t="shared" si="1"/>
        <v>0</v>
      </c>
      <c r="G23" s="22"/>
      <c r="I23" s="7">
        <f t="shared" si="2"/>
        <v>0</v>
      </c>
      <c r="J23" s="7">
        <f t="shared" si="3"/>
        <v>0</v>
      </c>
      <c r="L23" s="1" t="str">
        <f>IF(A23="","",IF(ISERROR(VLOOKUP(TEXT(A23,"yyyy/mm/dd"),Data!$A$2:$C$30,3,FALSE)),"",VLOOKUP(TEXT(A23,"yyyy/mm/dd"),Data!$A$2:$C$30,3,FALSE)))</f>
        <v/>
      </c>
    </row>
    <row r="24" spans="1:12" ht="15" customHeight="1" x14ac:dyDescent="0.15">
      <c r="A24" s="17">
        <f t="shared" si="4"/>
        <v>42479</v>
      </c>
      <c r="B24" s="18" t="str">
        <f t="shared" si="0"/>
        <v>火</v>
      </c>
      <c r="C24" s="19"/>
      <c r="D24" s="19"/>
      <c r="E24" s="20"/>
      <c r="F24" s="21">
        <f t="shared" si="1"/>
        <v>0</v>
      </c>
      <c r="G24" s="22"/>
      <c r="I24" s="7">
        <f t="shared" si="2"/>
        <v>0</v>
      </c>
      <c r="J24" s="7">
        <f t="shared" si="3"/>
        <v>0</v>
      </c>
      <c r="L24" s="1" t="str">
        <f>IF(A24="","",IF(ISERROR(VLOOKUP(TEXT(A24,"yyyy/mm/dd"),Data!$A$2:$C$30,3,FALSE)),"",VLOOKUP(TEXT(A24,"yyyy/mm/dd"),Data!$A$2:$C$30,3,FALSE)))</f>
        <v/>
      </c>
    </row>
    <row r="25" spans="1:12" ht="15" customHeight="1" x14ac:dyDescent="0.15">
      <c r="A25" s="17">
        <f t="shared" si="4"/>
        <v>42480</v>
      </c>
      <c r="B25" s="18" t="str">
        <f t="shared" si="0"/>
        <v>水</v>
      </c>
      <c r="C25" s="19"/>
      <c r="D25" s="19"/>
      <c r="E25" s="20"/>
      <c r="F25" s="21">
        <f t="shared" si="1"/>
        <v>0</v>
      </c>
      <c r="G25" s="22"/>
      <c r="I25" s="7">
        <f t="shared" si="2"/>
        <v>0</v>
      </c>
      <c r="J25" s="7">
        <f t="shared" si="3"/>
        <v>0</v>
      </c>
      <c r="L25" s="1" t="str">
        <f>IF(A25="","",IF(ISERROR(VLOOKUP(TEXT(A25,"yyyy/mm/dd"),Data!$A$2:$C$30,3,FALSE)),"",VLOOKUP(TEXT(A25,"yyyy/mm/dd"),Data!$A$2:$C$30,3,FALSE)))</f>
        <v/>
      </c>
    </row>
    <row r="26" spans="1:12" ht="15" customHeight="1" x14ac:dyDescent="0.15">
      <c r="A26" s="17">
        <f t="shared" si="4"/>
        <v>42481</v>
      </c>
      <c r="B26" s="18" t="str">
        <f t="shared" si="0"/>
        <v>木</v>
      </c>
      <c r="C26" s="19"/>
      <c r="D26" s="19"/>
      <c r="E26" s="20"/>
      <c r="F26" s="21">
        <f t="shared" si="1"/>
        <v>0</v>
      </c>
      <c r="G26" s="22"/>
      <c r="I26" s="7">
        <f t="shared" si="2"/>
        <v>0</v>
      </c>
      <c r="J26" s="7">
        <f t="shared" si="3"/>
        <v>0</v>
      </c>
      <c r="L26" s="1" t="str">
        <f>IF(A26="","",IF(ISERROR(VLOOKUP(TEXT(A26,"yyyy/mm/dd"),Data!$A$2:$C$30,3,FALSE)),"",VLOOKUP(TEXT(A26,"yyyy/mm/dd"),Data!$A$2:$C$30,3,FALSE)))</f>
        <v/>
      </c>
    </row>
    <row r="27" spans="1:12" ht="15" customHeight="1" x14ac:dyDescent="0.15">
      <c r="A27" s="17">
        <f t="shared" si="4"/>
        <v>42482</v>
      </c>
      <c r="B27" s="18" t="str">
        <f t="shared" si="0"/>
        <v>金</v>
      </c>
      <c r="C27" s="19"/>
      <c r="D27" s="19"/>
      <c r="E27" s="20"/>
      <c r="F27" s="21">
        <f t="shared" si="1"/>
        <v>0</v>
      </c>
      <c r="G27" s="22"/>
      <c r="I27" s="7">
        <f t="shared" si="2"/>
        <v>0</v>
      </c>
      <c r="J27" s="7">
        <f t="shared" si="3"/>
        <v>0</v>
      </c>
      <c r="L27" s="1" t="str">
        <f>IF(A27="","",IF(ISERROR(VLOOKUP(TEXT(A27,"yyyy/mm/dd"),Data!$A$2:$C$30,3,FALSE)),"",VLOOKUP(TEXT(A27,"yyyy/mm/dd"),Data!$A$2:$C$30,3,FALSE)))</f>
        <v/>
      </c>
    </row>
    <row r="28" spans="1:12" ht="15" customHeight="1" x14ac:dyDescent="0.15">
      <c r="A28" s="17">
        <f t="shared" si="4"/>
        <v>42483</v>
      </c>
      <c r="B28" s="18" t="str">
        <f t="shared" si="0"/>
        <v>土</v>
      </c>
      <c r="C28" s="19"/>
      <c r="D28" s="19"/>
      <c r="E28" s="20"/>
      <c r="F28" s="21">
        <f t="shared" si="1"/>
        <v>0</v>
      </c>
      <c r="G28" s="22"/>
      <c r="I28" s="7">
        <f t="shared" si="2"/>
        <v>0</v>
      </c>
      <c r="J28" s="7">
        <f t="shared" si="3"/>
        <v>0</v>
      </c>
      <c r="L28" s="1" t="str">
        <f>IF(A28="","",IF(ISERROR(VLOOKUP(TEXT(A28,"yyyy/mm/dd"),Data!$A$2:$C$30,3,FALSE)),"",VLOOKUP(TEXT(A28,"yyyy/mm/dd"),Data!$A$2:$C$30,3,FALSE)))</f>
        <v/>
      </c>
    </row>
    <row r="29" spans="1:12" ht="15" customHeight="1" x14ac:dyDescent="0.15">
      <c r="A29" s="17">
        <f t="shared" si="4"/>
        <v>42484</v>
      </c>
      <c r="B29" s="18" t="str">
        <f t="shared" si="0"/>
        <v>日</v>
      </c>
      <c r="C29" s="19"/>
      <c r="D29" s="19"/>
      <c r="E29" s="20"/>
      <c r="F29" s="21">
        <f t="shared" si="1"/>
        <v>0</v>
      </c>
      <c r="G29" s="22"/>
      <c r="I29" s="7">
        <f t="shared" si="2"/>
        <v>0</v>
      </c>
      <c r="J29" s="7">
        <f t="shared" si="3"/>
        <v>0</v>
      </c>
      <c r="L29" s="1" t="str">
        <f>IF(A29="","",IF(ISERROR(VLOOKUP(TEXT(A29,"yyyy/mm/dd"),Data!$A$2:$C$30,3,FALSE)),"",VLOOKUP(TEXT(A29,"yyyy/mm/dd"),Data!$A$2:$C$30,3,FALSE)))</f>
        <v/>
      </c>
    </row>
    <row r="30" spans="1:12" ht="15" customHeight="1" x14ac:dyDescent="0.15">
      <c r="A30" s="17">
        <f t="shared" si="4"/>
        <v>42485</v>
      </c>
      <c r="B30" s="18" t="str">
        <f t="shared" si="0"/>
        <v>月</v>
      </c>
      <c r="C30" s="19"/>
      <c r="D30" s="19"/>
      <c r="E30" s="20"/>
      <c r="F30" s="21">
        <f t="shared" si="1"/>
        <v>0</v>
      </c>
      <c r="G30" s="22"/>
      <c r="I30" s="7">
        <f t="shared" si="2"/>
        <v>0</v>
      </c>
      <c r="J30" s="7">
        <f t="shared" si="3"/>
        <v>0</v>
      </c>
      <c r="L30" s="1" t="str">
        <f>IF(A30="","",IF(ISERROR(VLOOKUP(TEXT(A30,"yyyy/mm/dd"),Data!$A$2:$C$30,3,FALSE)),"",VLOOKUP(TEXT(A30,"yyyy/mm/dd"),Data!$A$2:$C$30,3,FALSE)))</f>
        <v/>
      </c>
    </row>
    <row r="31" spans="1:12" ht="15" customHeight="1" x14ac:dyDescent="0.15">
      <c r="A31" s="17">
        <f t="shared" si="4"/>
        <v>42486</v>
      </c>
      <c r="B31" s="18" t="str">
        <f t="shared" si="0"/>
        <v>火</v>
      </c>
      <c r="C31" s="19"/>
      <c r="D31" s="19"/>
      <c r="E31" s="20"/>
      <c r="F31" s="21">
        <f t="shared" si="1"/>
        <v>0</v>
      </c>
      <c r="G31" s="22"/>
      <c r="I31" s="7">
        <f t="shared" si="2"/>
        <v>0</v>
      </c>
      <c r="J31" s="7">
        <f t="shared" si="3"/>
        <v>0</v>
      </c>
      <c r="L31" s="1" t="str">
        <f>IF(A31="","",IF(ISERROR(VLOOKUP(TEXT(A31,"yyyy/mm/dd"),Data!$A$2:$C$30,3,FALSE)),"",VLOOKUP(TEXT(A31,"yyyy/mm/dd"),Data!$A$2:$C$30,3,FALSE)))</f>
        <v/>
      </c>
    </row>
    <row r="32" spans="1:12" ht="15" customHeight="1" x14ac:dyDescent="0.15">
      <c r="A32" s="17">
        <f t="shared" si="4"/>
        <v>42487</v>
      </c>
      <c r="B32" s="18" t="str">
        <f t="shared" si="0"/>
        <v>水</v>
      </c>
      <c r="C32" s="19"/>
      <c r="D32" s="19"/>
      <c r="E32" s="20"/>
      <c r="F32" s="21">
        <f t="shared" si="1"/>
        <v>0</v>
      </c>
      <c r="G32" s="22"/>
      <c r="I32" s="7">
        <f t="shared" si="2"/>
        <v>0</v>
      </c>
      <c r="J32" s="7">
        <f t="shared" si="3"/>
        <v>0</v>
      </c>
      <c r="L32" s="1" t="str">
        <f>IF(A32="","",IF(ISERROR(VLOOKUP(TEXT(A32,"yyyy/mm/dd"),Data!$A$2:$C$30,3,FALSE)),"",VLOOKUP(TEXT(A32,"yyyy/mm/dd"),Data!$A$2:$C$30,3,FALSE)))</f>
        <v/>
      </c>
    </row>
    <row r="33" spans="1:12" ht="15" customHeight="1" x14ac:dyDescent="0.15">
      <c r="A33" s="17">
        <f t="shared" si="4"/>
        <v>42488</v>
      </c>
      <c r="B33" s="18" t="str">
        <f t="shared" si="0"/>
        <v>木</v>
      </c>
      <c r="C33" s="19"/>
      <c r="D33" s="19"/>
      <c r="E33" s="20"/>
      <c r="F33" s="21">
        <f t="shared" si="1"/>
        <v>0</v>
      </c>
      <c r="G33" s="22"/>
      <c r="I33" s="7">
        <f t="shared" si="2"/>
        <v>0</v>
      </c>
      <c r="J33" s="7">
        <f t="shared" si="3"/>
        <v>0</v>
      </c>
      <c r="L33" s="1" t="str">
        <f>IF(A33="","",IF(ISERROR(VLOOKUP(TEXT(A33,"yyyy/mm/dd"),Data!$A$2:$C$30,3,FALSE)),"",VLOOKUP(TEXT(A33,"yyyy/mm/dd"),Data!$A$2:$C$30,3,FALSE)))</f>
        <v/>
      </c>
    </row>
    <row r="34" spans="1:12" ht="15" customHeight="1" x14ac:dyDescent="0.15">
      <c r="A34" s="17">
        <f>IF(DAY(A33)&lt;DAY(A33+1),A33+1,"")</f>
        <v>42489</v>
      </c>
      <c r="B34" s="18" t="str">
        <f t="shared" si="0"/>
        <v>金</v>
      </c>
      <c r="C34" s="19"/>
      <c r="D34" s="19"/>
      <c r="E34" s="20"/>
      <c r="F34" s="21">
        <f t="shared" si="1"/>
        <v>0</v>
      </c>
      <c r="G34" s="22"/>
      <c r="I34" s="7">
        <f t="shared" si="2"/>
        <v>0</v>
      </c>
      <c r="J34" s="7">
        <f t="shared" si="3"/>
        <v>0</v>
      </c>
      <c r="L34" s="1" t="str">
        <f>IF(A34="","",IF(ISERROR(VLOOKUP(TEXT(A34,"yyyy/mm/dd"),Data!$A$2:$C$30,3,FALSE)),"",VLOOKUP(TEXT(A34,"yyyy/mm/dd"),Data!$A$2:$C$30,3,FALSE)))</f>
        <v>昭和の日</v>
      </c>
    </row>
    <row r="35" spans="1:12" ht="15" customHeight="1" x14ac:dyDescent="0.15">
      <c r="A35" s="17">
        <f>IF(A34="","",IF(DAY(A34)&lt;DAY(A34+1),A34+1,""))</f>
        <v>42490</v>
      </c>
      <c r="B35" s="18" t="str">
        <f t="shared" si="0"/>
        <v>土</v>
      </c>
      <c r="C35" s="19"/>
      <c r="D35" s="19"/>
      <c r="E35" s="20"/>
      <c r="F35" s="21">
        <f t="shared" si="1"/>
        <v>0</v>
      </c>
      <c r="G35" s="22"/>
      <c r="I35" s="7">
        <f t="shared" si="2"/>
        <v>0</v>
      </c>
      <c r="J35" s="7">
        <f t="shared" si="3"/>
        <v>0</v>
      </c>
      <c r="L35" s="1" t="str">
        <f>IF(A35="","",IF(ISERROR(VLOOKUP(TEXT(A35,"yyyy/mm/dd"),Data!$A$2:$C$30,3,FALSE)),"",VLOOKUP(TEXT(A35,"yyyy/mm/dd"),Data!$A$2:$C$30,3,FALSE)))</f>
        <v/>
      </c>
    </row>
    <row r="36" spans="1:12" ht="15" customHeight="1" x14ac:dyDescent="0.15">
      <c r="A36" s="24" t="str">
        <f>IF(A35="","",IF(DAY(A35)&lt;DAY(A35+1),A35+1,""))</f>
        <v/>
      </c>
      <c r="B36" s="25" t="str">
        <f t="shared" si="0"/>
        <v/>
      </c>
      <c r="C36" s="26"/>
      <c r="D36" s="26"/>
      <c r="E36" s="27"/>
      <c r="F36" s="28">
        <f t="shared" si="1"/>
        <v>0</v>
      </c>
      <c r="G36" s="29"/>
      <c r="I36" s="8">
        <f t="shared" si="2"/>
        <v>0</v>
      </c>
      <c r="J36" s="8">
        <f>IF(I36=0,0,$F$44)</f>
        <v>0</v>
      </c>
      <c r="L36" s="1" t="str">
        <f>IF(A36="","",IF(ISERROR(VLOOKUP(TEXT(A36,"yyyy/mm/dd"),Data!$A$2:$C$30,3,FALSE)),"",VLOOKUP(TEXT(A36,"yyyy/mm/dd"),Data!$A$2:$C$30,3,FALSE)))</f>
        <v/>
      </c>
    </row>
    <row r="37" spans="1:12" ht="21.6" customHeight="1" x14ac:dyDescent="0.15">
      <c r="H37" s="5" t="s">
        <v>13</v>
      </c>
      <c r="I37" s="6">
        <f>SUM(I6:I36)</f>
        <v>22066.666666666668</v>
      </c>
      <c r="J37" s="6">
        <f>SUM(J6:J36)</f>
        <v>2970</v>
      </c>
    </row>
    <row r="38" spans="1:12" ht="21.95" customHeight="1" x14ac:dyDescent="0.15">
      <c r="A38" s="9" t="s">
        <v>36</v>
      </c>
      <c r="B38" s="10"/>
      <c r="C38" s="9" t="s">
        <v>37</v>
      </c>
      <c r="D38" s="9" t="s">
        <v>38</v>
      </c>
      <c r="E38" s="9"/>
      <c r="F38" s="9" t="s">
        <v>39</v>
      </c>
      <c r="H38" s="5" t="s">
        <v>12</v>
      </c>
      <c r="I38" s="12">
        <f>IF(I37&gt;1000000,ROUNDDOWN((I37-1000000)*0.2042+1000000*0.1021,0),ROUNDDOWN(I37*0.1021,0))</f>
        <v>2253</v>
      </c>
      <c r="J38" s="51">
        <f ca="1">IF(J37&gt;100000,ROUNDDOWN((J37-100000)*0.1021,0),IF(ISERROR(VLOOKUP("マイカー",C39:F42,4,FALSE)),0,IF(SUMIF(C39:F42,"マイカー",F39:F42)=F43,IF(F47-E47&gt;0,ROUNDDOWN((F47-E47)*0.1021,0),0),0)))</f>
        <v>0</v>
      </c>
    </row>
    <row r="39" spans="1:12" ht="21.6" customHeight="1" x14ac:dyDescent="0.15">
      <c r="A39" s="42"/>
      <c r="B39" s="42"/>
      <c r="C39" s="42" t="s">
        <v>42</v>
      </c>
      <c r="D39" s="87" t="s">
        <v>45</v>
      </c>
      <c r="E39" s="87"/>
      <c r="F39" s="48">
        <v>200</v>
      </c>
      <c r="H39" s="15" t="s">
        <v>14</v>
      </c>
      <c r="I39" s="16">
        <f ca="1">I37-I38+J37-J38</f>
        <v>22783.666666666668</v>
      </c>
      <c r="J39" s="39"/>
    </row>
    <row r="40" spans="1:12" ht="21" customHeight="1" x14ac:dyDescent="0.15">
      <c r="A40" s="46"/>
      <c r="B40" s="46"/>
      <c r="C40" s="43" t="s">
        <v>44</v>
      </c>
      <c r="D40" s="88" t="s">
        <v>46</v>
      </c>
      <c r="E40" s="88"/>
      <c r="F40" s="49">
        <v>190</v>
      </c>
    </row>
    <row r="41" spans="1:12" ht="21" customHeight="1" x14ac:dyDescent="0.15">
      <c r="A41" s="46"/>
      <c r="B41" s="46"/>
      <c r="C41" s="43" t="s">
        <v>73</v>
      </c>
      <c r="D41" s="88" t="s">
        <v>76</v>
      </c>
      <c r="E41" s="88"/>
      <c r="F41" s="49">
        <v>105</v>
      </c>
    </row>
    <row r="42" spans="1:12" ht="21" customHeight="1" x14ac:dyDescent="0.15">
      <c r="A42" s="47"/>
      <c r="B42" s="47"/>
      <c r="C42" s="44"/>
      <c r="D42" s="89"/>
      <c r="E42" s="89"/>
      <c r="F42" s="50"/>
    </row>
    <row r="43" spans="1:12" ht="21" customHeight="1" x14ac:dyDescent="0.15">
      <c r="E43" s="45" t="s">
        <v>40</v>
      </c>
      <c r="F43" s="51">
        <f>SUM(F39:F42)</f>
        <v>495</v>
      </c>
    </row>
    <row r="44" spans="1:12" ht="21" customHeight="1" x14ac:dyDescent="0.15">
      <c r="E44" s="45" t="s">
        <v>41</v>
      </c>
      <c r="F44" s="51">
        <f>F43*2</f>
        <v>990</v>
      </c>
      <c r="K44" s="41"/>
    </row>
    <row r="45" spans="1:12" ht="21" customHeight="1" x14ac:dyDescent="0.15"/>
    <row r="46" spans="1:12" ht="21" customHeight="1" x14ac:dyDescent="0.15">
      <c r="A46" s="52"/>
      <c r="B46" s="52"/>
      <c r="D46" s="40" t="s">
        <v>48</v>
      </c>
      <c r="E46" s="40" t="s">
        <v>49</v>
      </c>
      <c r="F46" s="40" t="s">
        <v>39</v>
      </c>
    </row>
    <row r="47" spans="1:12" ht="21" customHeight="1" x14ac:dyDescent="0.15">
      <c r="C47" s="53" t="s">
        <v>47</v>
      </c>
      <c r="D47" s="53" t="s">
        <v>61</v>
      </c>
      <c r="E47" s="51">
        <f>IF(ISERROR(VLOOKUP(D47,Data!I2:J9,2,FALSE)),0,VLOOKUP(D47,Data!I2:J9,2,FALSE))</f>
        <v>4200</v>
      </c>
      <c r="F47" s="51">
        <f ca="1">IF(ISERROR(VLOOKUP("マイカー",C39:F42,4,FALSE)),0,SUMIF(C39:F42,"マイカー",F39:F42)*COUNTIF(J6:J36,"&lt;&gt;0")*2)</f>
        <v>630</v>
      </c>
    </row>
    <row r="48" spans="1:12" ht="21" customHeight="1" x14ac:dyDescent="0.15"/>
  </sheetData>
  <sheetProtection algorithmName="SHA-512" hashValue="VjjSy0XuxDyGBTvCusqZ1imfa6qARpiKrMlEeWhdNrz4E36lMN0cLc5wZ3Sawx3MfUbCf4Hj+Qr6qGY6u36GDg==" saltValue="yjAwNyvdSmiuiRARdVOYLg==" spinCount="100000" sheet="1" objects="1" scenarios="1"/>
  <mergeCells count="4">
    <mergeCell ref="D39:E39"/>
    <mergeCell ref="D40:E40"/>
    <mergeCell ref="D41:E41"/>
    <mergeCell ref="D42:E42"/>
  </mergeCells>
  <phoneticPr fontId="2"/>
  <conditionalFormatting sqref="A6:G36">
    <cfRule type="expression" dxfId="5" priority="1">
      <formula>$L6&lt;&gt;""</formula>
    </cfRule>
    <cfRule type="expression" dxfId="4" priority="2">
      <formula>$B6="日"</formula>
    </cfRule>
    <cfRule type="expression" dxfId="3" priority="3">
      <formula>$B6="土"</formula>
    </cfRule>
  </conditionalFormatting>
  <pageMargins left="0.70866141732283472" right="0.5118110236220472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Data!$I$2:$I$9</xm:f>
          </x14:formula1>
          <xm:sqref>D47</xm:sqref>
        </x14:dataValidation>
        <x14:dataValidation type="list" allowBlank="1" showInputMessage="1" showErrorMessage="1">
          <x14:formula1>
            <xm:f>Data!$M$2:$M$6</xm:f>
          </x14:formula1>
          <xm:sqref>C39:C42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showGridLines="0" zoomScale="125" zoomScaleNormal="125" zoomScalePageLayoutView="125" workbookViewId="0">
      <pane ySplit="5" topLeftCell="A6" activePane="bottomLeft" state="frozen"/>
      <selection activeCell="C44" sqref="C44"/>
      <selection pane="bottomLeft"/>
    </sheetView>
  </sheetViews>
  <sheetFormatPr defaultColWidth="8.625" defaultRowHeight="12" x14ac:dyDescent="0.15"/>
  <cols>
    <col min="1" max="1" width="4.625" style="1" customWidth="1"/>
    <col min="2" max="2" width="5.125" style="1" customWidth="1"/>
    <col min="3" max="6" width="10.125" style="1" customWidth="1"/>
    <col min="7" max="7" width="20.625" style="1" customWidth="1"/>
    <col min="8" max="8" width="4.375" style="1" customWidth="1"/>
    <col min="9" max="10" width="10.625" style="1" customWidth="1"/>
    <col min="11" max="11" width="2.25" style="1" customWidth="1"/>
    <col min="12" max="12" width="13.125" style="1" customWidth="1"/>
    <col min="13" max="16384" width="8.625" style="1"/>
  </cols>
  <sheetData>
    <row r="1" spans="1:12" ht="14.25" x14ac:dyDescent="0.15">
      <c r="A1" s="69" t="s">
        <v>77</v>
      </c>
      <c r="B1" s="70"/>
      <c r="C1" s="70"/>
      <c r="D1" s="70"/>
      <c r="E1" s="70"/>
      <c r="F1" s="70"/>
      <c r="G1" s="70"/>
      <c r="H1" s="70"/>
      <c r="I1" s="70"/>
      <c r="J1" s="70"/>
    </row>
    <row r="2" spans="1:12" x14ac:dyDescent="0.15">
      <c r="A2" s="70"/>
      <c r="B2" s="70"/>
      <c r="C2" s="70"/>
      <c r="D2" s="70"/>
      <c r="E2" s="70"/>
      <c r="F2" s="70"/>
      <c r="G2" s="70"/>
      <c r="H2" s="70"/>
      <c r="I2" s="70"/>
      <c r="J2" s="70"/>
    </row>
    <row r="3" spans="1:12" x14ac:dyDescent="0.15">
      <c r="A3" s="71" t="s">
        <v>0</v>
      </c>
      <c r="B3" s="72"/>
      <c r="C3" s="73">
        <v>42461</v>
      </c>
      <c r="D3" s="70"/>
      <c r="E3" s="71" t="s">
        <v>11</v>
      </c>
      <c r="F3" s="72"/>
      <c r="G3" s="72"/>
      <c r="H3" s="74" t="s">
        <v>9</v>
      </c>
      <c r="I3" s="75">
        <v>0</v>
      </c>
      <c r="J3" s="76"/>
    </row>
    <row r="5" spans="1:12" s="4" customFormat="1" ht="15" customHeight="1" x14ac:dyDescent="0.15">
      <c r="A5" s="13" t="s">
        <v>1</v>
      </c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4" t="s">
        <v>7</v>
      </c>
      <c r="H5" s="3"/>
      <c r="I5" s="13" t="s">
        <v>8</v>
      </c>
      <c r="J5" s="13" t="s">
        <v>35</v>
      </c>
    </row>
    <row r="6" spans="1:12" ht="15" customHeight="1" x14ac:dyDescent="0.15">
      <c r="A6" s="17">
        <f>C3</f>
        <v>42461</v>
      </c>
      <c r="B6" s="18" t="str">
        <f>IF(A6="","",TEXT(A6,"aaa"))</f>
        <v>金</v>
      </c>
      <c r="C6" s="62"/>
      <c r="D6" s="62"/>
      <c r="E6" s="63"/>
      <c r="F6" s="21">
        <f>(D6-C6)*24-E6</f>
        <v>0</v>
      </c>
      <c r="G6" s="66"/>
      <c r="I6" s="7">
        <f>$I$3*F6</f>
        <v>0</v>
      </c>
      <c r="J6" s="7">
        <f>IF(I6=0,0,$F$44)</f>
        <v>0</v>
      </c>
      <c r="L6" s="1" t="str">
        <f>IF(A6="","",IF(ISERROR(VLOOKUP(TEXT(A6,"yyyy/mm/dd"),Data!$A$2:$C$30,3,FALSE)),"",VLOOKUP(TEXT(A6,"yyyy/mm/dd"),Data!$A$2:$C$30,3,FALSE)))</f>
        <v/>
      </c>
    </row>
    <row r="7" spans="1:12" ht="15" customHeight="1" x14ac:dyDescent="0.15">
      <c r="A7" s="17">
        <f>A6+1</f>
        <v>42462</v>
      </c>
      <c r="B7" s="18" t="str">
        <f t="shared" ref="B7:B36" si="0">IF(A7="","",TEXT(A7,"aaa"))</f>
        <v>土</v>
      </c>
      <c r="C7" s="62"/>
      <c r="D7" s="62"/>
      <c r="E7" s="63"/>
      <c r="F7" s="21">
        <f t="shared" ref="F7:F36" si="1">(D7-C7)*24-E7</f>
        <v>0</v>
      </c>
      <c r="G7" s="67"/>
      <c r="I7" s="7">
        <f t="shared" ref="I7:I36" si="2">$I$3*F7</f>
        <v>0</v>
      </c>
      <c r="J7" s="7">
        <f t="shared" ref="J7:J35" si="3">IF(I7=0,0,$F$44)</f>
        <v>0</v>
      </c>
      <c r="L7" s="1" t="str">
        <f>IF(A7="","",IF(ISERROR(VLOOKUP(TEXT(A7,"yyyy/mm/dd"),Data!$A$2:$C$30,3,FALSE)),"",VLOOKUP(TEXT(A7,"yyyy/mm/dd"),Data!$A$2:$C$30,3,FALSE)))</f>
        <v/>
      </c>
    </row>
    <row r="8" spans="1:12" ht="15" customHeight="1" x14ac:dyDescent="0.15">
      <c r="A8" s="17">
        <f t="shared" ref="A8:A33" si="4">A7+1</f>
        <v>42463</v>
      </c>
      <c r="B8" s="18" t="str">
        <f t="shared" si="0"/>
        <v>日</v>
      </c>
      <c r="C8" s="62"/>
      <c r="D8" s="62"/>
      <c r="E8" s="63"/>
      <c r="F8" s="21">
        <f t="shared" si="1"/>
        <v>0</v>
      </c>
      <c r="G8" s="67"/>
      <c r="I8" s="7">
        <f t="shared" si="2"/>
        <v>0</v>
      </c>
      <c r="J8" s="7">
        <f t="shared" si="3"/>
        <v>0</v>
      </c>
      <c r="L8" s="1" t="str">
        <f>IF(A8="","",IF(ISERROR(VLOOKUP(TEXT(A8,"yyyy/mm/dd"),Data!$A$2:$C$30,3,FALSE)),"",VLOOKUP(TEXT(A8,"yyyy/mm/dd"),Data!$A$2:$C$30,3,FALSE)))</f>
        <v/>
      </c>
    </row>
    <row r="9" spans="1:12" ht="15" customHeight="1" x14ac:dyDescent="0.15">
      <c r="A9" s="17">
        <f t="shared" si="4"/>
        <v>42464</v>
      </c>
      <c r="B9" s="18" t="str">
        <f t="shared" si="0"/>
        <v>月</v>
      </c>
      <c r="C9" s="62"/>
      <c r="D9" s="62"/>
      <c r="E9" s="63"/>
      <c r="F9" s="21">
        <f t="shared" si="1"/>
        <v>0</v>
      </c>
      <c r="G9" s="67"/>
      <c r="I9" s="7">
        <f t="shared" si="2"/>
        <v>0</v>
      </c>
      <c r="J9" s="7">
        <f t="shared" si="3"/>
        <v>0</v>
      </c>
      <c r="L9" s="1" t="str">
        <f>IF(A9="","",IF(ISERROR(VLOOKUP(TEXT(A9,"yyyy/mm/dd"),Data!$A$2:$C$30,3,FALSE)),"",VLOOKUP(TEXT(A9,"yyyy/mm/dd"),Data!$A$2:$C$30,3,FALSE)))</f>
        <v/>
      </c>
    </row>
    <row r="10" spans="1:12" ht="15" customHeight="1" x14ac:dyDescent="0.15">
      <c r="A10" s="17">
        <f t="shared" si="4"/>
        <v>42465</v>
      </c>
      <c r="B10" s="18" t="str">
        <f t="shared" si="0"/>
        <v>火</v>
      </c>
      <c r="C10" s="62"/>
      <c r="D10" s="62"/>
      <c r="E10" s="63"/>
      <c r="F10" s="21">
        <f t="shared" si="1"/>
        <v>0</v>
      </c>
      <c r="G10" s="67"/>
      <c r="I10" s="7">
        <f t="shared" si="2"/>
        <v>0</v>
      </c>
      <c r="J10" s="7">
        <f t="shared" si="3"/>
        <v>0</v>
      </c>
      <c r="L10" s="1" t="str">
        <f>IF(A10="","",IF(ISERROR(VLOOKUP(TEXT(A10,"yyyy/mm/dd"),Data!$A$2:$C$30,3,FALSE)),"",VLOOKUP(TEXT(A10,"yyyy/mm/dd"),Data!$A$2:$C$30,3,FALSE)))</f>
        <v/>
      </c>
    </row>
    <row r="11" spans="1:12" ht="15" customHeight="1" x14ac:dyDescent="0.15">
      <c r="A11" s="17">
        <f t="shared" si="4"/>
        <v>42466</v>
      </c>
      <c r="B11" s="18" t="str">
        <f t="shared" si="0"/>
        <v>水</v>
      </c>
      <c r="C11" s="62"/>
      <c r="D11" s="62"/>
      <c r="E11" s="63"/>
      <c r="F11" s="21">
        <f t="shared" si="1"/>
        <v>0</v>
      </c>
      <c r="G11" s="67"/>
      <c r="I11" s="7">
        <f t="shared" si="2"/>
        <v>0</v>
      </c>
      <c r="J11" s="7">
        <f t="shared" si="3"/>
        <v>0</v>
      </c>
      <c r="L11" s="1" t="str">
        <f>IF(A11="","",IF(ISERROR(VLOOKUP(TEXT(A11,"yyyy/mm/dd"),Data!$A$2:$C$30,3,FALSE)),"",VLOOKUP(TEXT(A11,"yyyy/mm/dd"),Data!$A$2:$C$30,3,FALSE)))</f>
        <v/>
      </c>
    </row>
    <row r="12" spans="1:12" ht="15" customHeight="1" x14ac:dyDescent="0.15">
      <c r="A12" s="17">
        <f t="shared" si="4"/>
        <v>42467</v>
      </c>
      <c r="B12" s="18" t="str">
        <f t="shared" si="0"/>
        <v>木</v>
      </c>
      <c r="C12" s="62"/>
      <c r="D12" s="62"/>
      <c r="E12" s="63"/>
      <c r="F12" s="21">
        <f t="shared" si="1"/>
        <v>0</v>
      </c>
      <c r="G12" s="67"/>
      <c r="I12" s="7">
        <f t="shared" si="2"/>
        <v>0</v>
      </c>
      <c r="J12" s="7">
        <f t="shared" si="3"/>
        <v>0</v>
      </c>
      <c r="L12" s="1" t="str">
        <f>IF(A12="","",IF(ISERROR(VLOOKUP(TEXT(A12,"yyyy/mm/dd"),Data!$A$2:$C$30,3,FALSE)),"",VLOOKUP(TEXT(A12,"yyyy/mm/dd"),Data!$A$2:$C$30,3,FALSE)))</f>
        <v/>
      </c>
    </row>
    <row r="13" spans="1:12" ht="15" customHeight="1" x14ac:dyDescent="0.15">
      <c r="A13" s="17">
        <f t="shared" si="4"/>
        <v>42468</v>
      </c>
      <c r="B13" s="18" t="str">
        <f t="shared" si="0"/>
        <v>金</v>
      </c>
      <c r="C13" s="62"/>
      <c r="D13" s="62"/>
      <c r="E13" s="63"/>
      <c r="F13" s="21">
        <f t="shared" si="1"/>
        <v>0</v>
      </c>
      <c r="G13" s="67"/>
      <c r="I13" s="7">
        <f t="shared" si="2"/>
        <v>0</v>
      </c>
      <c r="J13" s="7">
        <f t="shared" si="3"/>
        <v>0</v>
      </c>
      <c r="L13" s="1" t="str">
        <f>IF(A13="","",IF(ISERROR(VLOOKUP(TEXT(A13,"yyyy/mm/dd"),Data!$A$2:$C$30,3,FALSE)),"",VLOOKUP(TEXT(A13,"yyyy/mm/dd"),Data!$A$2:$C$30,3,FALSE)))</f>
        <v/>
      </c>
    </row>
    <row r="14" spans="1:12" ht="15" customHeight="1" x14ac:dyDescent="0.15">
      <c r="A14" s="17">
        <f t="shared" si="4"/>
        <v>42469</v>
      </c>
      <c r="B14" s="18" t="str">
        <f t="shared" si="0"/>
        <v>土</v>
      </c>
      <c r="C14" s="62"/>
      <c r="D14" s="62"/>
      <c r="E14" s="63"/>
      <c r="F14" s="21">
        <f t="shared" si="1"/>
        <v>0</v>
      </c>
      <c r="G14" s="67"/>
      <c r="I14" s="7">
        <f t="shared" si="2"/>
        <v>0</v>
      </c>
      <c r="J14" s="7">
        <f t="shared" si="3"/>
        <v>0</v>
      </c>
      <c r="L14" s="1" t="str">
        <f>IF(A14="","",IF(ISERROR(VLOOKUP(TEXT(A14,"yyyy/mm/dd"),Data!$A$2:$C$30,3,FALSE)),"",VLOOKUP(TEXT(A14,"yyyy/mm/dd"),Data!$A$2:$C$30,3,FALSE)))</f>
        <v/>
      </c>
    </row>
    <row r="15" spans="1:12" ht="15" customHeight="1" x14ac:dyDescent="0.15">
      <c r="A15" s="17">
        <f t="shared" si="4"/>
        <v>42470</v>
      </c>
      <c r="B15" s="18" t="str">
        <f t="shared" si="0"/>
        <v>日</v>
      </c>
      <c r="C15" s="62"/>
      <c r="D15" s="62"/>
      <c r="E15" s="63"/>
      <c r="F15" s="21">
        <f t="shared" si="1"/>
        <v>0</v>
      </c>
      <c r="G15" s="67"/>
      <c r="I15" s="7">
        <f t="shared" si="2"/>
        <v>0</v>
      </c>
      <c r="J15" s="7">
        <f t="shared" si="3"/>
        <v>0</v>
      </c>
      <c r="L15" s="1" t="str">
        <f>IF(A15="","",IF(ISERROR(VLOOKUP(TEXT(A15,"yyyy/mm/dd"),Data!$A$2:$C$30,3,FALSE)),"",VLOOKUP(TEXT(A15,"yyyy/mm/dd"),Data!$A$2:$C$30,3,FALSE)))</f>
        <v/>
      </c>
    </row>
    <row r="16" spans="1:12" ht="15" customHeight="1" x14ac:dyDescent="0.15">
      <c r="A16" s="17">
        <f t="shared" si="4"/>
        <v>42471</v>
      </c>
      <c r="B16" s="18" t="str">
        <f t="shared" si="0"/>
        <v>月</v>
      </c>
      <c r="C16" s="62"/>
      <c r="D16" s="62"/>
      <c r="E16" s="63"/>
      <c r="F16" s="21">
        <f t="shared" si="1"/>
        <v>0</v>
      </c>
      <c r="G16" s="67"/>
      <c r="I16" s="7">
        <f t="shared" si="2"/>
        <v>0</v>
      </c>
      <c r="J16" s="7">
        <f t="shared" si="3"/>
        <v>0</v>
      </c>
      <c r="L16" s="1" t="str">
        <f>IF(A16="","",IF(ISERROR(VLOOKUP(TEXT(A16,"yyyy/mm/dd"),Data!$A$2:$C$30,3,FALSE)),"",VLOOKUP(TEXT(A16,"yyyy/mm/dd"),Data!$A$2:$C$30,3,FALSE)))</f>
        <v/>
      </c>
    </row>
    <row r="17" spans="1:12" ht="15" customHeight="1" x14ac:dyDescent="0.15">
      <c r="A17" s="17">
        <f t="shared" si="4"/>
        <v>42472</v>
      </c>
      <c r="B17" s="18" t="str">
        <f t="shared" si="0"/>
        <v>火</v>
      </c>
      <c r="C17" s="62"/>
      <c r="D17" s="62"/>
      <c r="E17" s="63"/>
      <c r="F17" s="21">
        <f t="shared" si="1"/>
        <v>0</v>
      </c>
      <c r="G17" s="67"/>
      <c r="I17" s="7">
        <f t="shared" si="2"/>
        <v>0</v>
      </c>
      <c r="J17" s="7">
        <f t="shared" si="3"/>
        <v>0</v>
      </c>
      <c r="L17" s="1" t="str">
        <f>IF(A17="","",IF(ISERROR(VLOOKUP(TEXT(A17,"yyyy/mm/dd"),Data!$A$2:$C$30,3,FALSE)),"",VLOOKUP(TEXT(A17,"yyyy/mm/dd"),Data!$A$2:$C$30,3,FALSE)))</f>
        <v/>
      </c>
    </row>
    <row r="18" spans="1:12" ht="15" customHeight="1" x14ac:dyDescent="0.15">
      <c r="A18" s="17">
        <f t="shared" si="4"/>
        <v>42473</v>
      </c>
      <c r="B18" s="18" t="str">
        <f t="shared" si="0"/>
        <v>水</v>
      </c>
      <c r="C18" s="62"/>
      <c r="D18" s="62"/>
      <c r="E18" s="63"/>
      <c r="F18" s="21">
        <f t="shared" si="1"/>
        <v>0</v>
      </c>
      <c r="G18" s="67"/>
      <c r="I18" s="7">
        <f t="shared" si="2"/>
        <v>0</v>
      </c>
      <c r="J18" s="7">
        <f t="shared" si="3"/>
        <v>0</v>
      </c>
      <c r="L18" s="1" t="str">
        <f>IF(A18="","",IF(ISERROR(VLOOKUP(TEXT(A18,"yyyy/mm/dd"),Data!$A$2:$C$30,3,FALSE)),"",VLOOKUP(TEXT(A18,"yyyy/mm/dd"),Data!$A$2:$C$30,3,FALSE)))</f>
        <v/>
      </c>
    </row>
    <row r="19" spans="1:12" ht="15" customHeight="1" x14ac:dyDescent="0.15">
      <c r="A19" s="17">
        <f t="shared" si="4"/>
        <v>42474</v>
      </c>
      <c r="B19" s="18" t="str">
        <f t="shared" si="0"/>
        <v>木</v>
      </c>
      <c r="C19" s="62"/>
      <c r="D19" s="62"/>
      <c r="E19" s="63"/>
      <c r="F19" s="21">
        <f t="shared" si="1"/>
        <v>0</v>
      </c>
      <c r="G19" s="67"/>
      <c r="I19" s="7">
        <f t="shared" si="2"/>
        <v>0</v>
      </c>
      <c r="J19" s="7">
        <f t="shared" si="3"/>
        <v>0</v>
      </c>
      <c r="L19" s="1" t="str">
        <f>IF(A19="","",IF(ISERROR(VLOOKUP(TEXT(A19,"yyyy/mm/dd"),Data!$A$2:$C$30,3,FALSE)),"",VLOOKUP(TEXT(A19,"yyyy/mm/dd"),Data!$A$2:$C$30,3,FALSE)))</f>
        <v/>
      </c>
    </row>
    <row r="20" spans="1:12" ht="15" customHeight="1" x14ac:dyDescent="0.15">
      <c r="A20" s="17">
        <f t="shared" si="4"/>
        <v>42475</v>
      </c>
      <c r="B20" s="18" t="str">
        <f t="shared" si="0"/>
        <v>金</v>
      </c>
      <c r="C20" s="62"/>
      <c r="D20" s="62"/>
      <c r="E20" s="63"/>
      <c r="F20" s="21">
        <f t="shared" si="1"/>
        <v>0</v>
      </c>
      <c r="G20" s="67"/>
      <c r="I20" s="7">
        <f t="shared" si="2"/>
        <v>0</v>
      </c>
      <c r="J20" s="7">
        <f t="shared" si="3"/>
        <v>0</v>
      </c>
      <c r="L20" s="1" t="str">
        <f>IF(A20="","",IF(ISERROR(VLOOKUP(TEXT(A20,"yyyy/mm/dd"),Data!$A$2:$C$30,3,FALSE)),"",VLOOKUP(TEXT(A20,"yyyy/mm/dd"),Data!$A$2:$C$30,3,FALSE)))</f>
        <v/>
      </c>
    </row>
    <row r="21" spans="1:12" ht="15" customHeight="1" x14ac:dyDescent="0.15">
      <c r="A21" s="17">
        <f t="shared" si="4"/>
        <v>42476</v>
      </c>
      <c r="B21" s="18" t="str">
        <f t="shared" si="0"/>
        <v>土</v>
      </c>
      <c r="C21" s="62"/>
      <c r="D21" s="62"/>
      <c r="E21" s="63"/>
      <c r="F21" s="21">
        <f t="shared" si="1"/>
        <v>0</v>
      </c>
      <c r="G21" s="67"/>
      <c r="I21" s="7">
        <f t="shared" si="2"/>
        <v>0</v>
      </c>
      <c r="J21" s="7">
        <f t="shared" si="3"/>
        <v>0</v>
      </c>
      <c r="L21" s="1" t="str">
        <f>IF(A21="","",IF(ISERROR(VLOOKUP(TEXT(A21,"yyyy/mm/dd"),Data!$A$2:$C$30,3,FALSE)),"",VLOOKUP(TEXT(A21,"yyyy/mm/dd"),Data!$A$2:$C$30,3,FALSE)))</f>
        <v/>
      </c>
    </row>
    <row r="22" spans="1:12" ht="15" customHeight="1" x14ac:dyDescent="0.15">
      <c r="A22" s="17">
        <f t="shared" si="4"/>
        <v>42477</v>
      </c>
      <c r="B22" s="18" t="str">
        <f t="shared" si="0"/>
        <v>日</v>
      </c>
      <c r="C22" s="62"/>
      <c r="D22" s="62"/>
      <c r="E22" s="63"/>
      <c r="F22" s="21">
        <f t="shared" si="1"/>
        <v>0</v>
      </c>
      <c r="G22" s="67"/>
      <c r="I22" s="7">
        <f t="shared" si="2"/>
        <v>0</v>
      </c>
      <c r="J22" s="7">
        <f t="shared" si="3"/>
        <v>0</v>
      </c>
      <c r="L22" s="1" t="str">
        <f>IF(A22="","",IF(ISERROR(VLOOKUP(TEXT(A22,"yyyy/mm/dd"),Data!$A$2:$C$30,3,FALSE)),"",VLOOKUP(TEXT(A22,"yyyy/mm/dd"),Data!$A$2:$C$30,3,FALSE)))</f>
        <v/>
      </c>
    </row>
    <row r="23" spans="1:12" ht="15" customHeight="1" x14ac:dyDescent="0.15">
      <c r="A23" s="17">
        <f t="shared" si="4"/>
        <v>42478</v>
      </c>
      <c r="B23" s="18" t="str">
        <f t="shared" si="0"/>
        <v>月</v>
      </c>
      <c r="C23" s="62"/>
      <c r="D23" s="62"/>
      <c r="E23" s="63"/>
      <c r="F23" s="21">
        <f t="shared" si="1"/>
        <v>0</v>
      </c>
      <c r="G23" s="67"/>
      <c r="I23" s="7">
        <f t="shared" si="2"/>
        <v>0</v>
      </c>
      <c r="J23" s="7">
        <f t="shared" si="3"/>
        <v>0</v>
      </c>
      <c r="L23" s="1" t="str">
        <f>IF(A23="","",IF(ISERROR(VLOOKUP(TEXT(A23,"yyyy/mm/dd"),Data!$A$2:$C$30,3,FALSE)),"",VLOOKUP(TEXT(A23,"yyyy/mm/dd"),Data!$A$2:$C$30,3,FALSE)))</f>
        <v/>
      </c>
    </row>
    <row r="24" spans="1:12" ht="15" customHeight="1" x14ac:dyDescent="0.15">
      <c r="A24" s="17">
        <f t="shared" si="4"/>
        <v>42479</v>
      </c>
      <c r="B24" s="18" t="str">
        <f t="shared" si="0"/>
        <v>火</v>
      </c>
      <c r="C24" s="62"/>
      <c r="D24" s="62"/>
      <c r="E24" s="63"/>
      <c r="F24" s="21">
        <f t="shared" si="1"/>
        <v>0</v>
      </c>
      <c r="G24" s="67"/>
      <c r="I24" s="7">
        <f t="shared" si="2"/>
        <v>0</v>
      </c>
      <c r="J24" s="7">
        <f t="shared" si="3"/>
        <v>0</v>
      </c>
      <c r="L24" s="1" t="str">
        <f>IF(A24="","",IF(ISERROR(VLOOKUP(TEXT(A24,"yyyy/mm/dd"),Data!$A$2:$C$30,3,FALSE)),"",VLOOKUP(TEXT(A24,"yyyy/mm/dd"),Data!$A$2:$C$30,3,FALSE)))</f>
        <v/>
      </c>
    </row>
    <row r="25" spans="1:12" ht="15" customHeight="1" x14ac:dyDescent="0.15">
      <c r="A25" s="17">
        <f t="shared" si="4"/>
        <v>42480</v>
      </c>
      <c r="B25" s="18" t="str">
        <f t="shared" si="0"/>
        <v>水</v>
      </c>
      <c r="C25" s="62"/>
      <c r="D25" s="62"/>
      <c r="E25" s="63"/>
      <c r="F25" s="21">
        <f t="shared" si="1"/>
        <v>0</v>
      </c>
      <c r="G25" s="67"/>
      <c r="I25" s="7">
        <f t="shared" si="2"/>
        <v>0</v>
      </c>
      <c r="J25" s="7">
        <f t="shared" si="3"/>
        <v>0</v>
      </c>
      <c r="L25" s="1" t="str">
        <f>IF(A25="","",IF(ISERROR(VLOOKUP(TEXT(A25,"yyyy/mm/dd"),Data!$A$2:$C$30,3,FALSE)),"",VLOOKUP(TEXT(A25,"yyyy/mm/dd"),Data!$A$2:$C$30,3,FALSE)))</f>
        <v/>
      </c>
    </row>
    <row r="26" spans="1:12" ht="15" customHeight="1" x14ac:dyDescent="0.15">
      <c r="A26" s="17">
        <f t="shared" si="4"/>
        <v>42481</v>
      </c>
      <c r="B26" s="18" t="str">
        <f t="shared" si="0"/>
        <v>木</v>
      </c>
      <c r="C26" s="62"/>
      <c r="D26" s="62"/>
      <c r="E26" s="63"/>
      <c r="F26" s="21">
        <f t="shared" si="1"/>
        <v>0</v>
      </c>
      <c r="G26" s="67"/>
      <c r="I26" s="7">
        <f t="shared" si="2"/>
        <v>0</v>
      </c>
      <c r="J26" s="7">
        <f t="shared" si="3"/>
        <v>0</v>
      </c>
      <c r="L26" s="1" t="str">
        <f>IF(A26="","",IF(ISERROR(VLOOKUP(TEXT(A26,"yyyy/mm/dd"),Data!$A$2:$C$30,3,FALSE)),"",VLOOKUP(TEXT(A26,"yyyy/mm/dd"),Data!$A$2:$C$30,3,FALSE)))</f>
        <v/>
      </c>
    </row>
    <row r="27" spans="1:12" ht="15" customHeight="1" x14ac:dyDescent="0.15">
      <c r="A27" s="17">
        <f t="shared" si="4"/>
        <v>42482</v>
      </c>
      <c r="B27" s="18" t="str">
        <f t="shared" si="0"/>
        <v>金</v>
      </c>
      <c r="C27" s="62"/>
      <c r="D27" s="62"/>
      <c r="E27" s="63"/>
      <c r="F27" s="21">
        <f t="shared" si="1"/>
        <v>0</v>
      </c>
      <c r="G27" s="67"/>
      <c r="I27" s="7">
        <f t="shared" si="2"/>
        <v>0</v>
      </c>
      <c r="J27" s="7">
        <f t="shared" si="3"/>
        <v>0</v>
      </c>
      <c r="L27" s="1" t="str">
        <f>IF(A27="","",IF(ISERROR(VLOOKUP(TEXT(A27,"yyyy/mm/dd"),Data!$A$2:$C$30,3,FALSE)),"",VLOOKUP(TEXT(A27,"yyyy/mm/dd"),Data!$A$2:$C$30,3,FALSE)))</f>
        <v/>
      </c>
    </row>
    <row r="28" spans="1:12" ht="15" customHeight="1" x14ac:dyDescent="0.15">
      <c r="A28" s="17">
        <f t="shared" si="4"/>
        <v>42483</v>
      </c>
      <c r="B28" s="18" t="str">
        <f t="shared" si="0"/>
        <v>土</v>
      </c>
      <c r="C28" s="62"/>
      <c r="D28" s="62"/>
      <c r="E28" s="63"/>
      <c r="F28" s="21">
        <f t="shared" si="1"/>
        <v>0</v>
      </c>
      <c r="G28" s="67"/>
      <c r="I28" s="7">
        <f t="shared" si="2"/>
        <v>0</v>
      </c>
      <c r="J28" s="7">
        <f t="shared" si="3"/>
        <v>0</v>
      </c>
      <c r="L28" s="1" t="str">
        <f>IF(A28="","",IF(ISERROR(VLOOKUP(TEXT(A28,"yyyy/mm/dd"),Data!$A$2:$C$30,3,FALSE)),"",VLOOKUP(TEXT(A28,"yyyy/mm/dd"),Data!$A$2:$C$30,3,FALSE)))</f>
        <v/>
      </c>
    </row>
    <row r="29" spans="1:12" ht="15" customHeight="1" x14ac:dyDescent="0.15">
      <c r="A29" s="17">
        <f t="shared" si="4"/>
        <v>42484</v>
      </c>
      <c r="B29" s="18" t="str">
        <f t="shared" si="0"/>
        <v>日</v>
      </c>
      <c r="C29" s="62"/>
      <c r="D29" s="62"/>
      <c r="E29" s="63"/>
      <c r="F29" s="21">
        <f t="shared" si="1"/>
        <v>0</v>
      </c>
      <c r="G29" s="67"/>
      <c r="I29" s="7">
        <f t="shared" si="2"/>
        <v>0</v>
      </c>
      <c r="J29" s="7">
        <f t="shared" si="3"/>
        <v>0</v>
      </c>
      <c r="L29" s="1" t="str">
        <f>IF(A29="","",IF(ISERROR(VLOOKUP(TEXT(A29,"yyyy/mm/dd"),Data!$A$2:$C$30,3,FALSE)),"",VLOOKUP(TEXT(A29,"yyyy/mm/dd"),Data!$A$2:$C$30,3,FALSE)))</f>
        <v/>
      </c>
    </row>
    <row r="30" spans="1:12" ht="15" customHeight="1" x14ac:dyDescent="0.15">
      <c r="A30" s="17">
        <f t="shared" si="4"/>
        <v>42485</v>
      </c>
      <c r="B30" s="18" t="str">
        <f t="shared" si="0"/>
        <v>月</v>
      </c>
      <c r="C30" s="62"/>
      <c r="D30" s="62"/>
      <c r="E30" s="63"/>
      <c r="F30" s="21">
        <f t="shared" si="1"/>
        <v>0</v>
      </c>
      <c r="G30" s="67"/>
      <c r="I30" s="7">
        <f t="shared" si="2"/>
        <v>0</v>
      </c>
      <c r="J30" s="7">
        <f t="shared" si="3"/>
        <v>0</v>
      </c>
      <c r="L30" s="1" t="str">
        <f>IF(A30="","",IF(ISERROR(VLOOKUP(TEXT(A30,"yyyy/mm/dd"),Data!$A$2:$C$30,3,FALSE)),"",VLOOKUP(TEXT(A30,"yyyy/mm/dd"),Data!$A$2:$C$30,3,FALSE)))</f>
        <v/>
      </c>
    </row>
    <row r="31" spans="1:12" ht="15" customHeight="1" x14ac:dyDescent="0.15">
      <c r="A31" s="17">
        <f t="shared" si="4"/>
        <v>42486</v>
      </c>
      <c r="B31" s="18" t="str">
        <f t="shared" si="0"/>
        <v>火</v>
      </c>
      <c r="C31" s="62"/>
      <c r="D31" s="62"/>
      <c r="E31" s="63"/>
      <c r="F31" s="21">
        <f t="shared" si="1"/>
        <v>0</v>
      </c>
      <c r="G31" s="67"/>
      <c r="I31" s="7">
        <f t="shared" si="2"/>
        <v>0</v>
      </c>
      <c r="J31" s="7">
        <f t="shared" si="3"/>
        <v>0</v>
      </c>
      <c r="L31" s="1" t="str">
        <f>IF(A31="","",IF(ISERROR(VLOOKUP(TEXT(A31,"yyyy/mm/dd"),Data!$A$2:$C$30,3,FALSE)),"",VLOOKUP(TEXT(A31,"yyyy/mm/dd"),Data!$A$2:$C$30,3,FALSE)))</f>
        <v/>
      </c>
    </row>
    <row r="32" spans="1:12" ht="15" customHeight="1" x14ac:dyDescent="0.15">
      <c r="A32" s="17">
        <f t="shared" si="4"/>
        <v>42487</v>
      </c>
      <c r="B32" s="18" t="str">
        <f t="shared" si="0"/>
        <v>水</v>
      </c>
      <c r="C32" s="62"/>
      <c r="D32" s="62"/>
      <c r="E32" s="63"/>
      <c r="F32" s="21">
        <f t="shared" si="1"/>
        <v>0</v>
      </c>
      <c r="G32" s="67"/>
      <c r="I32" s="7">
        <f t="shared" si="2"/>
        <v>0</v>
      </c>
      <c r="J32" s="7">
        <f t="shared" si="3"/>
        <v>0</v>
      </c>
      <c r="L32" s="1" t="str">
        <f>IF(A32="","",IF(ISERROR(VLOOKUP(TEXT(A32,"yyyy/mm/dd"),Data!$A$2:$C$30,3,FALSE)),"",VLOOKUP(TEXT(A32,"yyyy/mm/dd"),Data!$A$2:$C$30,3,FALSE)))</f>
        <v/>
      </c>
    </row>
    <row r="33" spans="1:12" ht="15" customHeight="1" x14ac:dyDescent="0.15">
      <c r="A33" s="17">
        <f t="shared" si="4"/>
        <v>42488</v>
      </c>
      <c r="B33" s="18" t="str">
        <f t="shared" si="0"/>
        <v>木</v>
      </c>
      <c r="C33" s="62"/>
      <c r="D33" s="62"/>
      <c r="E33" s="63"/>
      <c r="F33" s="21">
        <f t="shared" si="1"/>
        <v>0</v>
      </c>
      <c r="G33" s="67"/>
      <c r="I33" s="7">
        <f t="shared" si="2"/>
        <v>0</v>
      </c>
      <c r="J33" s="7">
        <f t="shared" si="3"/>
        <v>0</v>
      </c>
      <c r="L33" s="1" t="str">
        <f>IF(A33="","",IF(ISERROR(VLOOKUP(TEXT(A33,"yyyy/mm/dd"),Data!$A$2:$C$30,3,FALSE)),"",VLOOKUP(TEXT(A33,"yyyy/mm/dd"),Data!$A$2:$C$30,3,FALSE)))</f>
        <v/>
      </c>
    </row>
    <row r="34" spans="1:12" ht="15" customHeight="1" x14ac:dyDescent="0.15">
      <c r="A34" s="17">
        <f>IF(DAY(A33)&lt;DAY(A33+1),A33+1,"")</f>
        <v>42489</v>
      </c>
      <c r="B34" s="18" t="str">
        <f t="shared" si="0"/>
        <v>金</v>
      </c>
      <c r="C34" s="62"/>
      <c r="D34" s="62"/>
      <c r="E34" s="63"/>
      <c r="F34" s="21">
        <f t="shared" si="1"/>
        <v>0</v>
      </c>
      <c r="G34" s="67"/>
      <c r="I34" s="7">
        <f t="shared" si="2"/>
        <v>0</v>
      </c>
      <c r="J34" s="7">
        <f t="shared" si="3"/>
        <v>0</v>
      </c>
      <c r="L34" s="1" t="str">
        <f>IF(A34="","",IF(ISERROR(VLOOKUP(TEXT(A34,"yyyy/mm/dd"),Data!$A$2:$C$30,3,FALSE)),"",VLOOKUP(TEXT(A34,"yyyy/mm/dd"),Data!$A$2:$C$30,3,FALSE)))</f>
        <v>昭和の日</v>
      </c>
    </row>
    <row r="35" spans="1:12" ht="15" customHeight="1" x14ac:dyDescent="0.15">
      <c r="A35" s="17">
        <f>IF(A34="","",IF(DAY(A34)&lt;DAY(A34+1),A34+1,""))</f>
        <v>42490</v>
      </c>
      <c r="B35" s="18" t="str">
        <f t="shared" si="0"/>
        <v>土</v>
      </c>
      <c r="C35" s="62"/>
      <c r="D35" s="62"/>
      <c r="E35" s="63"/>
      <c r="F35" s="21">
        <f t="shared" si="1"/>
        <v>0</v>
      </c>
      <c r="G35" s="67"/>
      <c r="I35" s="7">
        <f t="shared" si="2"/>
        <v>0</v>
      </c>
      <c r="J35" s="7">
        <f t="shared" si="3"/>
        <v>0</v>
      </c>
      <c r="L35" s="1" t="str">
        <f>IF(A35="","",IF(ISERROR(VLOOKUP(TEXT(A35,"yyyy/mm/dd"),Data!$A$2:$C$30,3,FALSE)),"",VLOOKUP(TEXT(A35,"yyyy/mm/dd"),Data!$A$2:$C$30,3,FALSE)))</f>
        <v/>
      </c>
    </row>
    <row r="36" spans="1:12" ht="15" customHeight="1" x14ac:dyDescent="0.15">
      <c r="A36" s="24" t="str">
        <f>IF(A35="","",IF(DAY(A35)&lt;DAY(A35+1),A35+1,""))</f>
        <v/>
      </c>
      <c r="B36" s="25" t="str">
        <f t="shared" si="0"/>
        <v/>
      </c>
      <c r="C36" s="64"/>
      <c r="D36" s="64"/>
      <c r="E36" s="65"/>
      <c r="F36" s="28">
        <f t="shared" si="1"/>
        <v>0</v>
      </c>
      <c r="G36" s="68"/>
      <c r="I36" s="8">
        <f t="shared" si="2"/>
        <v>0</v>
      </c>
      <c r="J36" s="8">
        <f>IF(I36=0,0,$F$44)</f>
        <v>0</v>
      </c>
      <c r="L36" s="1" t="str">
        <f>IF(A36="","",IF(ISERROR(VLOOKUP(TEXT(A36,"yyyy/mm/dd"),Data!$A$2:$C$30,3,FALSE)),"",VLOOKUP(TEXT(A36,"yyyy/mm/dd"),Data!$A$2:$C$30,3,FALSE)))</f>
        <v/>
      </c>
    </row>
    <row r="37" spans="1:12" ht="21.6" customHeight="1" x14ac:dyDescent="0.15">
      <c r="H37" s="5" t="s">
        <v>13</v>
      </c>
      <c r="I37" s="6">
        <f>SUM(I6:I36)</f>
        <v>0</v>
      </c>
      <c r="J37" s="6">
        <f>SUM(J6:J36)</f>
        <v>0</v>
      </c>
    </row>
    <row r="38" spans="1:12" ht="21.95" customHeight="1" x14ac:dyDescent="0.15">
      <c r="A38" s="9" t="s">
        <v>36</v>
      </c>
      <c r="B38" s="10"/>
      <c r="C38" s="9" t="s">
        <v>37</v>
      </c>
      <c r="D38" s="9" t="s">
        <v>38</v>
      </c>
      <c r="E38" s="9"/>
      <c r="F38" s="9" t="s">
        <v>39</v>
      </c>
      <c r="H38" s="5" t="s">
        <v>12</v>
      </c>
      <c r="I38" s="12">
        <f>IF(I37&gt;1000000,ROUNDDOWN((I37-1000000)*0.2042+1000000*0.1021,0),ROUNDDOWN(I37*0.1021,0))</f>
        <v>0</v>
      </c>
      <c r="J38" s="51">
        <f>IF(J37&gt;100000,ROUNDDOWN((J37-100000)*0.1021,0),IF(ISERROR(VLOOKUP("マイカー",C39:F42,4,FALSE)),0,IF(SUMIF(C39:F42,"マイカー",F39:F42)=F43,IF(F47-E47&gt;0,ROUNDDOWN((F47-E47)*0.1021,0),0),0)))</f>
        <v>0</v>
      </c>
    </row>
    <row r="39" spans="1:12" ht="21.6" customHeight="1" x14ac:dyDescent="0.15">
      <c r="A39" s="77"/>
      <c r="B39" s="77"/>
      <c r="C39" s="77"/>
      <c r="D39" s="90"/>
      <c r="E39" s="90"/>
      <c r="F39" s="78"/>
      <c r="H39" s="15" t="s">
        <v>14</v>
      </c>
      <c r="I39" s="16">
        <f>I37-I38+J37-J38</f>
        <v>0</v>
      </c>
      <c r="J39" s="39"/>
    </row>
    <row r="40" spans="1:12" ht="21" customHeight="1" x14ac:dyDescent="0.15">
      <c r="A40" s="79"/>
      <c r="B40" s="79"/>
      <c r="C40" s="80"/>
      <c r="D40" s="91"/>
      <c r="E40" s="91"/>
      <c r="F40" s="81"/>
    </row>
    <row r="41" spans="1:12" ht="21" customHeight="1" x14ac:dyDescent="0.15">
      <c r="A41" s="79"/>
      <c r="B41" s="79"/>
      <c r="C41" s="80"/>
      <c r="D41" s="91"/>
      <c r="E41" s="91"/>
      <c r="F41" s="81"/>
    </row>
    <row r="42" spans="1:12" ht="21" customHeight="1" x14ac:dyDescent="0.15">
      <c r="A42" s="82"/>
      <c r="B42" s="82"/>
      <c r="C42" s="83"/>
      <c r="D42" s="92"/>
      <c r="E42" s="92"/>
      <c r="F42" s="84"/>
    </row>
    <row r="43" spans="1:12" ht="21" customHeight="1" x14ac:dyDescent="0.15">
      <c r="E43" s="45" t="s">
        <v>40</v>
      </c>
      <c r="F43" s="51">
        <f>SUM(F39:F42)</f>
        <v>0</v>
      </c>
    </row>
    <row r="44" spans="1:12" ht="21" customHeight="1" x14ac:dyDescent="0.15">
      <c r="E44" s="45" t="s">
        <v>41</v>
      </c>
      <c r="F44" s="51">
        <f>F43*2</f>
        <v>0</v>
      </c>
      <c r="K44" s="41"/>
    </row>
    <row r="45" spans="1:12" ht="21" customHeight="1" x14ac:dyDescent="0.15"/>
    <row r="46" spans="1:12" ht="21" customHeight="1" x14ac:dyDescent="0.15">
      <c r="A46" s="52"/>
      <c r="B46" s="52"/>
      <c r="D46" s="40" t="s">
        <v>48</v>
      </c>
      <c r="E46" s="40" t="s">
        <v>49</v>
      </c>
      <c r="F46" s="40" t="s">
        <v>39</v>
      </c>
    </row>
    <row r="47" spans="1:12" ht="21" customHeight="1" x14ac:dyDescent="0.15">
      <c r="C47" s="53" t="s">
        <v>47</v>
      </c>
      <c r="D47" s="85"/>
      <c r="E47" s="51">
        <f>IF(ISERROR(VLOOKUP(D47,Data!I2:J9,2,FALSE)),0,VLOOKUP(D47,Data!I2:J9,2,FALSE))</f>
        <v>0</v>
      </c>
      <c r="F47" s="51">
        <f>IF(ISERROR(VLOOKUP("マイカー",C39:F42,4,FALSE)),0,SUMIF(C39:F42,"マイカー",F39:F42)*COUNTIF(J6:J36,"&lt;&gt;0")*2)</f>
        <v>0</v>
      </c>
    </row>
    <row r="48" spans="1:12" ht="21" customHeight="1" x14ac:dyDescent="0.15"/>
  </sheetData>
  <sheetProtection algorithmName="SHA-512" hashValue="G7tpLNOSCxsDkRLKeItcWnvQw4Im6qmNA8IoVC8twRuaK35PO/rUEI52TTa2Fxx0VcNLoH91Eua1B9XZKWhucg==" saltValue="uGjfJrhHDYu2uxzPU70Q2A==" spinCount="100000" sheet="1" objects="1" scenarios="1"/>
  <mergeCells count="4">
    <mergeCell ref="D39:E39"/>
    <mergeCell ref="D40:E40"/>
    <mergeCell ref="D41:E41"/>
    <mergeCell ref="D42:E42"/>
  </mergeCells>
  <phoneticPr fontId="2"/>
  <conditionalFormatting sqref="A6:G36">
    <cfRule type="expression" dxfId="2" priority="1">
      <formula>$L6&lt;&gt;""</formula>
    </cfRule>
    <cfRule type="expression" dxfId="1" priority="2">
      <formula>$B6="日"</formula>
    </cfRule>
    <cfRule type="expression" dxfId="0" priority="3">
      <formula>$B6="土"</formula>
    </cfRule>
  </conditionalFormatting>
  <pageMargins left="0.70866141732283472" right="0.5118110236220472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Data!$M$2:$M$6</xm:f>
          </x14:formula1>
          <xm:sqref>C39:C42</xm:sqref>
        </x14:dataValidation>
        <x14:dataValidation type="list" allowBlank="1" showInputMessage="1" showErrorMessage="1">
          <x14:formula1>
            <xm:f>Data!$I$2:$I$9</xm:f>
          </x14:formula1>
          <xm:sqref>D47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B1" workbookViewId="0">
      <selection activeCell="B34" sqref="B34"/>
    </sheetView>
  </sheetViews>
  <sheetFormatPr defaultRowHeight="13.5" x14ac:dyDescent="0.15"/>
  <cols>
    <col min="1" max="1" width="27.5" hidden="1" customWidth="1"/>
    <col min="2" max="2" width="12.875" customWidth="1"/>
    <col min="3" max="3" width="20.75" customWidth="1"/>
    <col min="9" max="9" width="22.5" customWidth="1"/>
    <col min="10" max="10" width="20.625" customWidth="1"/>
    <col min="13" max="13" width="12.625" customWidth="1"/>
  </cols>
  <sheetData>
    <row r="1" spans="1:13" x14ac:dyDescent="0.15">
      <c r="A1" s="30"/>
      <c r="B1" s="31" t="s">
        <v>16</v>
      </c>
      <c r="C1" s="32" t="s">
        <v>17</v>
      </c>
      <c r="I1" s="55" t="s">
        <v>50</v>
      </c>
      <c r="J1" s="32" t="s">
        <v>51</v>
      </c>
      <c r="M1" s="58" t="s">
        <v>37</v>
      </c>
    </row>
    <row r="2" spans="1:13" x14ac:dyDescent="0.15">
      <c r="A2" s="33" t="str">
        <f>IF(B2="","",TEXT(B2,"yyyy/mm/dd"))</f>
        <v>2016/01/01</v>
      </c>
      <c r="B2" s="37">
        <v>42370</v>
      </c>
      <c r="C2" s="34" t="s">
        <v>18</v>
      </c>
      <c r="I2" s="33" t="s">
        <v>52</v>
      </c>
      <c r="J2" s="54">
        <v>0</v>
      </c>
      <c r="M2" s="56" t="s">
        <v>43</v>
      </c>
    </row>
    <row r="3" spans="1:13" x14ac:dyDescent="0.15">
      <c r="A3" s="33" t="str">
        <f t="shared" ref="A3:A30" si="0">IF(B3="","",TEXT(B3,"yyyy/mm/dd"))</f>
        <v>2016/01/11</v>
      </c>
      <c r="B3" s="37">
        <v>42380</v>
      </c>
      <c r="C3" s="34" t="s">
        <v>19</v>
      </c>
      <c r="I3" s="33" t="s">
        <v>61</v>
      </c>
      <c r="J3" s="54">
        <v>4200</v>
      </c>
      <c r="M3" s="56" t="s">
        <v>44</v>
      </c>
    </row>
    <row r="4" spans="1:13" x14ac:dyDescent="0.15">
      <c r="A4" s="33" t="str">
        <f t="shared" si="0"/>
        <v>2016/02/11</v>
      </c>
      <c r="B4" s="37">
        <v>42411</v>
      </c>
      <c r="C4" s="34" t="s">
        <v>20</v>
      </c>
      <c r="I4" s="33" t="s">
        <v>62</v>
      </c>
      <c r="J4" s="54">
        <v>7100</v>
      </c>
      <c r="M4" s="56" t="s">
        <v>74</v>
      </c>
    </row>
    <row r="5" spans="1:13" x14ac:dyDescent="0.15">
      <c r="A5" s="33" t="str">
        <f t="shared" si="0"/>
        <v>2016/03/20</v>
      </c>
      <c r="B5" s="37">
        <v>42449</v>
      </c>
      <c r="C5" s="34" t="s">
        <v>21</v>
      </c>
      <c r="I5" s="33" t="s">
        <v>63</v>
      </c>
      <c r="J5" s="54">
        <v>12900</v>
      </c>
      <c r="M5" s="56" t="s">
        <v>75</v>
      </c>
    </row>
    <row r="6" spans="1:13" x14ac:dyDescent="0.15">
      <c r="A6" s="33" t="str">
        <f t="shared" si="0"/>
        <v>2016/03/21</v>
      </c>
      <c r="B6" s="37">
        <v>42450</v>
      </c>
      <c r="C6" s="34" t="s">
        <v>22</v>
      </c>
      <c r="I6" s="33" t="s">
        <v>64</v>
      </c>
      <c r="J6" s="54">
        <v>18700</v>
      </c>
      <c r="M6" s="57"/>
    </row>
    <row r="7" spans="1:13" x14ac:dyDescent="0.15">
      <c r="A7" s="33" t="str">
        <f t="shared" si="0"/>
        <v>2016/04/29</v>
      </c>
      <c r="B7" s="37">
        <v>42489</v>
      </c>
      <c r="C7" s="34" t="s">
        <v>23</v>
      </c>
      <c r="I7" s="33" t="s">
        <v>65</v>
      </c>
      <c r="J7" s="54">
        <v>24400</v>
      </c>
    </row>
    <row r="8" spans="1:13" x14ac:dyDescent="0.15">
      <c r="A8" s="33" t="str">
        <f t="shared" si="0"/>
        <v>2016/05/03</v>
      </c>
      <c r="B8" s="37">
        <v>42493</v>
      </c>
      <c r="C8" s="34" t="s">
        <v>24</v>
      </c>
      <c r="I8" s="33" t="s">
        <v>59</v>
      </c>
      <c r="J8" s="54">
        <v>28000</v>
      </c>
    </row>
    <row r="9" spans="1:13" x14ac:dyDescent="0.15">
      <c r="A9" s="33" t="str">
        <f t="shared" si="0"/>
        <v>2016/05/04</v>
      </c>
      <c r="B9" s="37">
        <v>42494</v>
      </c>
      <c r="C9" s="34" t="s">
        <v>25</v>
      </c>
      <c r="I9" s="59" t="s">
        <v>60</v>
      </c>
      <c r="J9" s="60">
        <v>31600</v>
      </c>
    </row>
    <row r="10" spans="1:13" x14ac:dyDescent="0.15">
      <c r="A10" s="33" t="str">
        <f t="shared" si="0"/>
        <v>2016/05/05</v>
      </c>
      <c r="B10" s="37">
        <v>42495</v>
      </c>
      <c r="C10" s="34" t="s">
        <v>26</v>
      </c>
      <c r="I10" s="61"/>
      <c r="J10" s="61"/>
    </row>
    <row r="11" spans="1:13" x14ac:dyDescent="0.15">
      <c r="A11" s="33" t="str">
        <f t="shared" si="0"/>
        <v>2016/07/18</v>
      </c>
      <c r="B11" s="37">
        <v>42569</v>
      </c>
      <c r="C11" s="34" t="s">
        <v>27</v>
      </c>
    </row>
    <row r="12" spans="1:13" x14ac:dyDescent="0.15">
      <c r="A12" s="33" t="str">
        <f t="shared" si="0"/>
        <v>2016/08/11</v>
      </c>
      <c r="B12" s="37">
        <v>42593</v>
      </c>
      <c r="C12" s="34" t="s">
        <v>28</v>
      </c>
      <c r="I12" t="s">
        <v>66</v>
      </c>
    </row>
    <row r="13" spans="1:13" x14ac:dyDescent="0.15">
      <c r="A13" s="33" t="str">
        <f t="shared" si="0"/>
        <v>2016/09/19</v>
      </c>
      <c r="B13" s="37">
        <v>42632</v>
      </c>
      <c r="C13" s="34" t="s">
        <v>29</v>
      </c>
      <c r="I13" t="s">
        <v>67</v>
      </c>
      <c r="J13" t="s">
        <v>53</v>
      </c>
    </row>
    <row r="14" spans="1:13" x14ac:dyDescent="0.15">
      <c r="A14" s="33" t="str">
        <f t="shared" si="0"/>
        <v>2016/09/22</v>
      </c>
      <c r="B14" s="37">
        <v>42635</v>
      </c>
      <c r="C14" s="34" t="s">
        <v>30</v>
      </c>
      <c r="I14" t="s">
        <v>68</v>
      </c>
      <c r="J14" t="s">
        <v>54</v>
      </c>
    </row>
    <row r="15" spans="1:13" x14ac:dyDescent="0.15">
      <c r="A15" s="33" t="str">
        <f t="shared" si="0"/>
        <v>2016/10/10</v>
      </c>
      <c r="B15" s="37">
        <v>42653</v>
      </c>
      <c r="C15" s="34" t="s">
        <v>31</v>
      </c>
      <c r="I15" t="s">
        <v>69</v>
      </c>
      <c r="J15" t="s">
        <v>55</v>
      </c>
    </row>
    <row r="16" spans="1:13" x14ac:dyDescent="0.15">
      <c r="A16" s="33" t="str">
        <f t="shared" si="0"/>
        <v>2016/11/03</v>
      </c>
      <c r="B16" s="37">
        <v>42677</v>
      </c>
      <c r="C16" s="34" t="s">
        <v>32</v>
      </c>
      <c r="I16" t="s">
        <v>70</v>
      </c>
      <c r="J16" t="s">
        <v>56</v>
      </c>
    </row>
    <row r="17" spans="1:10" x14ac:dyDescent="0.15">
      <c r="A17" s="33" t="str">
        <f t="shared" si="0"/>
        <v>2016/11/23</v>
      </c>
      <c r="B17" s="37">
        <v>42697</v>
      </c>
      <c r="C17" s="34" t="s">
        <v>33</v>
      </c>
      <c r="I17" t="s">
        <v>71</v>
      </c>
      <c r="J17" t="s">
        <v>57</v>
      </c>
    </row>
    <row r="18" spans="1:10" x14ac:dyDescent="0.15">
      <c r="A18" s="33" t="str">
        <f t="shared" si="0"/>
        <v>2016/12/23</v>
      </c>
      <c r="B18" s="37">
        <v>42727</v>
      </c>
      <c r="C18" s="34" t="s">
        <v>34</v>
      </c>
      <c r="I18" t="s">
        <v>72</v>
      </c>
      <c r="J18" t="s">
        <v>58</v>
      </c>
    </row>
    <row r="19" spans="1:10" x14ac:dyDescent="0.15">
      <c r="A19" s="33" t="str">
        <f t="shared" si="0"/>
        <v>2016/12/30</v>
      </c>
      <c r="B19" s="37">
        <v>42734</v>
      </c>
      <c r="C19" s="34" t="s">
        <v>78</v>
      </c>
    </row>
    <row r="20" spans="1:10" x14ac:dyDescent="0.15">
      <c r="A20" s="33" t="str">
        <f t="shared" si="0"/>
        <v/>
      </c>
      <c r="B20" s="37"/>
      <c r="C20" s="34"/>
    </row>
    <row r="21" spans="1:10" x14ac:dyDescent="0.15">
      <c r="A21" s="33" t="str">
        <f t="shared" si="0"/>
        <v/>
      </c>
      <c r="B21" s="37"/>
      <c r="C21" s="34"/>
    </row>
    <row r="22" spans="1:10" x14ac:dyDescent="0.15">
      <c r="A22" s="33" t="str">
        <f t="shared" si="0"/>
        <v/>
      </c>
      <c r="B22" s="37"/>
      <c r="C22" s="34"/>
    </row>
    <row r="23" spans="1:10" x14ac:dyDescent="0.15">
      <c r="A23" s="33" t="str">
        <f t="shared" si="0"/>
        <v/>
      </c>
      <c r="B23" s="37"/>
      <c r="C23" s="34"/>
    </row>
    <row r="24" spans="1:10" x14ac:dyDescent="0.15">
      <c r="A24" s="33" t="str">
        <f t="shared" si="0"/>
        <v/>
      </c>
      <c r="B24" s="37"/>
      <c r="C24" s="34"/>
    </row>
    <row r="25" spans="1:10" x14ac:dyDescent="0.15">
      <c r="A25" s="33" t="str">
        <f t="shared" si="0"/>
        <v/>
      </c>
      <c r="B25" s="37"/>
      <c r="C25" s="34"/>
    </row>
    <row r="26" spans="1:10" x14ac:dyDescent="0.15">
      <c r="A26" s="33" t="str">
        <f t="shared" si="0"/>
        <v/>
      </c>
      <c r="B26" s="37"/>
      <c r="C26" s="34"/>
    </row>
    <row r="27" spans="1:10" x14ac:dyDescent="0.15">
      <c r="A27" s="33" t="str">
        <f t="shared" si="0"/>
        <v/>
      </c>
      <c r="B27" s="37"/>
      <c r="C27" s="34"/>
    </row>
    <row r="28" spans="1:10" x14ac:dyDescent="0.15">
      <c r="A28" s="33" t="str">
        <f t="shared" si="0"/>
        <v/>
      </c>
      <c r="B28" s="37"/>
      <c r="C28" s="34"/>
    </row>
    <row r="29" spans="1:10" x14ac:dyDescent="0.15">
      <c r="A29" s="33" t="str">
        <f t="shared" si="0"/>
        <v/>
      </c>
      <c r="B29" s="37"/>
      <c r="C29" s="34"/>
    </row>
    <row r="30" spans="1:10" x14ac:dyDescent="0.15">
      <c r="A30" s="35" t="str">
        <f t="shared" si="0"/>
        <v/>
      </c>
      <c r="B30" s="86"/>
      <c r="C30" s="36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勤務表</vt:lpstr>
      <vt:lpstr>Data</vt:lpstr>
      <vt:lpstr>記入例!Print_Area</vt:lpstr>
      <vt:lpstr>勤務表!Print_Area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2016-04-24T23:26:24Z</dcterms:modified>
</cp:coreProperties>
</file>